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420" windowHeight="4500"/>
  </bookViews>
  <sheets>
    <sheet name="Rel Financ 05.03" sheetId="3" r:id="rId1"/>
    <sheet name="Planejado" sheetId="4" r:id="rId2"/>
    <sheet name="Efetuado" sheetId="1" r:id="rId3"/>
    <sheet name="Lista de Compras" sheetId="2" r:id="rId4"/>
    <sheet name="Comprado ñ utilizado" sheetId="5" r:id="rId5"/>
  </sheets>
  <calcPr calcId="125725"/>
</workbook>
</file>

<file path=xl/calcChain.xml><?xml version="1.0" encoding="utf-8"?>
<calcChain xmlns="http://schemas.openxmlformats.org/spreadsheetml/2006/main">
  <c r="K57" i="5"/>
  <c r="K63"/>
  <c r="D6"/>
  <c r="J38"/>
  <c r="J39"/>
  <c r="J40"/>
  <c r="J41"/>
  <c r="J42"/>
  <c r="J43"/>
  <c r="J44"/>
  <c r="D32"/>
  <c r="D34"/>
  <c r="D35"/>
  <c r="J24"/>
  <c r="J31" s="1"/>
  <c r="J25"/>
  <c r="J26"/>
  <c r="J15"/>
  <c r="J16"/>
  <c r="J6"/>
  <c r="J10"/>
  <c r="J13"/>
  <c r="J17" s="1"/>
  <c r="J14"/>
  <c r="D9"/>
  <c r="D88"/>
  <c r="D30"/>
  <c r="B16"/>
  <c r="D16" s="1"/>
  <c r="D4"/>
  <c r="D7"/>
  <c r="D11"/>
  <c r="D12"/>
  <c r="D13"/>
  <c r="D15"/>
  <c r="D19"/>
  <c r="D20"/>
  <c r="D21"/>
  <c r="D22"/>
  <c r="D23"/>
  <c r="D24"/>
  <c r="D25"/>
  <c r="D29"/>
  <c r="D31"/>
  <c r="D39"/>
  <c r="D47"/>
  <c r="D60"/>
  <c r="D61"/>
  <c r="D62"/>
  <c r="D80"/>
  <c r="B55"/>
  <c r="B71"/>
  <c r="B14"/>
  <c r="B51"/>
  <c r="B46"/>
  <c r="B17"/>
  <c r="B45"/>
  <c r="B43"/>
  <c r="B27"/>
  <c r="D6" i="2"/>
  <c r="D30"/>
  <c r="B16"/>
  <c r="D16" s="1"/>
  <c r="D4"/>
  <c r="D7"/>
  <c r="D9"/>
  <c r="D11"/>
  <c r="D12"/>
  <c r="D13"/>
  <c r="D15"/>
  <c r="D19"/>
  <c r="D20"/>
  <c r="D21"/>
  <c r="D22"/>
  <c r="D23"/>
  <c r="D24"/>
  <c r="D25"/>
  <c r="D29"/>
  <c r="D31"/>
  <c r="D39"/>
  <c r="D47"/>
  <c r="D60"/>
  <c r="D61"/>
  <c r="D62"/>
  <c r="D80"/>
  <c r="B55"/>
  <c r="B71"/>
  <c r="B14"/>
  <c r="B51"/>
  <c r="B46"/>
  <c r="B17"/>
  <c r="B45"/>
  <c r="B43"/>
  <c r="B27"/>
  <c r="C47" i="3"/>
  <c r="C33"/>
  <c r="C50" s="1"/>
  <c r="H26"/>
  <c r="H8"/>
  <c r="H13"/>
  <c r="C7" s="1"/>
  <c r="H20"/>
  <c r="C8" s="1"/>
  <c r="H31"/>
  <c r="H35" s="1"/>
  <c r="C22" s="1"/>
  <c r="C25" s="1"/>
  <c r="H39" s="1"/>
  <c r="H41" s="1"/>
  <c r="D99" i="2" l="1"/>
  <c r="D99" i="5"/>
  <c r="C10" i="3"/>
  <c r="C28" s="1"/>
</calcChain>
</file>

<file path=xl/sharedStrings.xml><?xml version="1.0" encoding="utf-8"?>
<sst xmlns="http://schemas.openxmlformats.org/spreadsheetml/2006/main" count="816" uniqueCount="282">
  <si>
    <t>SEXTA</t>
  </si>
  <si>
    <t>SEGUNDA</t>
  </si>
  <si>
    <t>TERÇA</t>
  </si>
  <si>
    <t>SÁBADO</t>
  </si>
  <si>
    <t>DOMINGO</t>
  </si>
  <si>
    <t>QUARTA</t>
  </si>
  <si>
    <t>café-da-manhã</t>
  </si>
  <si>
    <t>cx Leite</t>
  </si>
  <si>
    <t>lt Nescau</t>
  </si>
  <si>
    <t>Café</t>
  </si>
  <si>
    <t>almoço</t>
  </si>
  <si>
    <t>kg Arroz</t>
  </si>
  <si>
    <t>kg Feijão</t>
  </si>
  <si>
    <t>pc Macarrão</t>
  </si>
  <si>
    <t>kg Feijão Preto</t>
  </si>
  <si>
    <t>Salada batata c/ cenoura</t>
  </si>
  <si>
    <t>kg Batata</t>
  </si>
  <si>
    <t>kg Cenoura</t>
  </si>
  <si>
    <t>lanche</t>
  </si>
  <si>
    <t>jantar</t>
  </si>
  <si>
    <t>Cachorro Quente</t>
  </si>
  <si>
    <t>CREME DE LEITE</t>
  </si>
  <si>
    <t>FEIJÃO PRETO</t>
  </si>
  <si>
    <t>AÇÚCAR</t>
  </si>
  <si>
    <t>SAL</t>
  </si>
  <si>
    <t>MARGARINA</t>
  </si>
  <si>
    <t>SALSICHA</t>
  </si>
  <si>
    <t>BATATA</t>
  </si>
  <si>
    <t>CENOURA</t>
  </si>
  <si>
    <t>CEBOLA</t>
  </si>
  <si>
    <t>ALHO</t>
  </si>
  <si>
    <t>TOMATE</t>
  </si>
  <si>
    <t>PIMENTÃO</t>
  </si>
  <si>
    <t>ORÉGANO</t>
  </si>
  <si>
    <t>BANANA</t>
  </si>
  <si>
    <t>MELANCIA</t>
  </si>
  <si>
    <t>PAPEL HIGIÊNICO</t>
  </si>
  <si>
    <t>GUARDANAPOS</t>
  </si>
  <si>
    <t>ESPONJA</t>
  </si>
  <si>
    <t>PANO DE CHÃO</t>
  </si>
  <si>
    <t>caixas</t>
  </si>
  <si>
    <t>FEIJÃO CARIOQUINHA</t>
  </si>
  <si>
    <t>MUSSARELA</t>
  </si>
  <si>
    <t>kg</t>
  </si>
  <si>
    <t>pc</t>
  </si>
  <si>
    <t>pc c/ 4</t>
  </si>
  <si>
    <t>unid</t>
  </si>
  <si>
    <t>Quantid em unidades</t>
  </si>
  <si>
    <t>Quantid. em unidades</t>
  </si>
  <si>
    <t>Salsichas</t>
  </si>
  <si>
    <t>gf Refri 2 L</t>
  </si>
  <si>
    <t>Pães</t>
  </si>
  <si>
    <r>
      <t>pt Margar</t>
    </r>
    <r>
      <rPr>
        <sz val="9"/>
        <rFont val="Arial"/>
        <family val="2"/>
      </rPr>
      <t>ina 250g</t>
    </r>
  </si>
  <si>
    <t>pc c/ 40 mussar</t>
  </si>
  <si>
    <t>uni Banana</t>
  </si>
  <si>
    <t>uni Mamão formosa</t>
  </si>
  <si>
    <t>,</t>
  </si>
  <si>
    <t>uni Melancia</t>
  </si>
  <si>
    <t xml:space="preserve"> Salada Verde</t>
  </si>
  <si>
    <t>pés Alface crespa</t>
  </si>
  <si>
    <t>kg Tomate</t>
  </si>
  <si>
    <t>kg Carne moída</t>
  </si>
  <si>
    <t>kg Molho de Tomate</t>
  </si>
  <si>
    <t>kg Extrato de Tomate</t>
  </si>
  <si>
    <t>kg peito de Frango</t>
  </si>
  <si>
    <t>cx Creme de Leite</t>
  </si>
  <si>
    <t>gr Mussarela fatiada</t>
  </si>
  <si>
    <t>Almôndegas ao Molho</t>
  </si>
  <si>
    <t>sachê 1kg Maionese</t>
  </si>
  <si>
    <t>Farofa</t>
  </si>
  <si>
    <t>kg Farinha</t>
  </si>
  <si>
    <t>TEMPEROS</t>
  </si>
  <si>
    <t>CARNES</t>
  </si>
  <si>
    <t>Atualizado em 19/02/2006</t>
  </si>
  <si>
    <t>kg Cebola</t>
  </si>
  <si>
    <t>Baião de dois c/ frango</t>
  </si>
  <si>
    <t>Acém s/osso</t>
  </si>
  <si>
    <t>Picadinho</t>
  </si>
  <si>
    <t>kg Jerimum</t>
  </si>
  <si>
    <t>kg de Acém</t>
  </si>
  <si>
    <t>pc Frango</t>
  </si>
  <si>
    <t>Frango assado</t>
  </si>
  <si>
    <t>Carne Moída</t>
  </si>
  <si>
    <t>Paulistinha</t>
  </si>
  <si>
    <t>Pão com Frango</t>
  </si>
  <si>
    <t>CHEIRO VERDE</t>
  </si>
  <si>
    <t>ITENS GERAIS</t>
  </si>
  <si>
    <t>MAMÃO FORMOSA</t>
  </si>
  <si>
    <t>pacotes</t>
  </si>
  <si>
    <t>PEITO DE FRANGO</t>
  </si>
  <si>
    <t>ALFACE CRESPA</t>
  </si>
  <si>
    <t>ÁGUA MINERAL</t>
  </si>
  <si>
    <t>pés</t>
  </si>
  <si>
    <t>EXTRATO DE TOMATE</t>
  </si>
  <si>
    <t>FRUTAS, VERDURAS e LEGUMES</t>
  </si>
  <si>
    <t>caixinhas</t>
  </si>
  <si>
    <t>pc peito de Frango</t>
  </si>
  <si>
    <t>Macarronada</t>
  </si>
  <si>
    <t>parelha Cheiro-Verde</t>
  </si>
  <si>
    <t>Pimentões</t>
  </si>
  <si>
    <t>tablete Caldo Knorr</t>
  </si>
  <si>
    <t>parelhas</t>
  </si>
  <si>
    <t>caixa c/ 4 tabletes</t>
  </si>
  <si>
    <t>5 refris = 2 Cocas + 1 Guaraná + 1 Fanta Laranja + 1 Fanta Uva</t>
  </si>
  <si>
    <t xml:space="preserve">garrafões </t>
  </si>
  <si>
    <t>Nescau do dia ant.</t>
  </si>
  <si>
    <t>latas grandes</t>
  </si>
  <si>
    <t xml:space="preserve">  Cebola - o que sobrou</t>
  </si>
  <si>
    <t xml:space="preserve">  Cheiro Verde - igual acima</t>
  </si>
  <si>
    <t>COLORAU</t>
  </si>
  <si>
    <t>litros</t>
  </si>
  <si>
    <t>VINAGRE</t>
  </si>
  <si>
    <t>cartela ou frasco peq</t>
  </si>
  <si>
    <t>FRANGO (coxa c/ sobrecoxa)</t>
  </si>
  <si>
    <t>MAIONESE p/ cachorro-quente</t>
  </si>
  <si>
    <t>LIMPEZA E DIVERSOS</t>
  </si>
  <si>
    <t>SABÃO EM BARRA Ypê Neutro amarelo</t>
  </si>
  <si>
    <t>pacotes c/ 3</t>
  </si>
  <si>
    <t>pc c/ 3 unidades</t>
  </si>
  <si>
    <t>SABÃO EM PÓ Brilhante</t>
  </si>
  <si>
    <t>SACO DE LIXO 15 litros</t>
  </si>
  <si>
    <t>SACO DE LIXO 50 litros</t>
  </si>
  <si>
    <t>pc c/ vários**</t>
  </si>
  <si>
    <t>VASSOURA de pinhaçava de nylon</t>
  </si>
  <si>
    <t>RODO</t>
  </si>
  <si>
    <t>ÁGUA SANITÁRIA</t>
  </si>
  <si>
    <t>DESINFETANTE</t>
  </si>
  <si>
    <t>COPOS DESCARTÁVEIS</t>
  </si>
  <si>
    <t>pc c/ 100 unid</t>
  </si>
  <si>
    <t>GÁS</t>
  </si>
  <si>
    <t xml:space="preserve">pacote </t>
  </si>
  <si>
    <t>CARDÁPIO PARA 30 PESSOAS (com pouca folga)</t>
  </si>
  <si>
    <t>Atualizado em 28/02/2006</t>
  </si>
  <si>
    <t>OPCIONAIS PARA O JANTAR</t>
  </si>
  <si>
    <t>Frango gratinado c/
 Batata embaixo</t>
  </si>
  <si>
    <t>Peito de Frango 
assado no forno</t>
  </si>
  <si>
    <r>
      <t xml:space="preserve">      </t>
    </r>
    <r>
      <rPr>
        <i/>
        <sz val="11"/>
        <rFont val="Arial"/>
        <family val="2"/>
      </rPr>
      <t>Salada de Batata</t>
    </r>
  </si>
  <si>
    <t>**</t>
  </si>
  <si>
    <t>*</t>
  </si>
  <si>
    <t>Bombons finos Garoto . . . . . . . . . . . . .</t>
  </si>
  <si>
    <t>MATERIAL COMPRADO E USADO NO RETIRO</t>
  </si>
  <si>
    <t>Preço</t>
  </si>
  <si>
    <t>JERIMUM SECO</t>
  </si>
  <si>
    <t>HIPOCLORITO DE SÓDIO 30 ml</t>
  </si>
  <si>
    <t>CARNE - Chão de Dentro</t>
  </si>
  <si>
    <t>CARNE MOÍDA - Acém</t>
  </si>
  <si>
    <t>CARNE MOÍDA - Paleta</t>
  </si>
  <si>
    <t>NESCAU 400 g</t>
  </si>
  <si>
    <t>BOMBRIL - Assolan</t>
  </si>
  <si>
    <t>caixa</t>
  </si>
  <si>
    <t>FÓSFORO - Paraná Longo</t>
  </si>
  <si>
    <t>REFRIGERANTE - Sukita 2 L</t>
  </si>
  <si>
    <t>REFRIGERANTE - Antártica 2 L</t>
  </si>
  <si>
    <t>REFRIGERANTE - Grapete 2 L</t>
  </si>
  <si>
    <t>PÁ PEQUENA PARA LIXO Plasvale</t>
  </si>
  <si>
    <t>PANO DE USO GERAL Scoth</t>
  </si>
  <si>
    <t>REFRIGERANTE - Coca 2 L</t>
  </si>
  <si>
    <t>REFRIGERANTE - Kuat 2 L</t>
  </si>
  <si>
    <t>REFRIGERANTE -  Kuat Light 2 L</t>
  </si>
  <si>
    <t>ROLO PVC - 30 x 15</t>
  </si>
  <si>
    <t>MACARRÃO - Parafuso</t>
  </si>
  <si>
    <t>ARROZ - Alteza</t>
  </si>
  <si>
    <t>FARINHA de Mandioca</t>
  </si>
  <si>
    <t>CAFÉ - Santa Clara</t>
  </si>
  <si>
    <t>MACARRÃO - Spaghetti</t>
  </si>
  <si>
    <t>sachês c/ 196 g</t>
  </si>
  <si>
    <t>CATCHUP p/ cachorro-quente</t>
  </si>
  <si>
    <t>caixa c/ 196 g</t>
  </si>
  <si>
    <t>MOLHO DE TOMATE - Tarantela</t>
  </si>
  <si>
    <t>recipiente</t>
  </si>
  <si>
    <t>ÓLEO - Primor</t>
  </si>
  <si>
    <t>CALDO KNORR ou Arisco</t>
  </si>
  <si>
    <t>pc c/ 20 tabletes</t>
  </si>
  <si>
    <t>DOCE - Pureza Caju</t>
  </si>
  <si>
    <t>DOCE - Pureza Goiaba</t>
  </si>
  <si>
    <t>COADOR DE CAFÉ</t>
  </si>
  <si>
    <t xml:space="preserve">LEITE </t>
  </si>
  <si>
    <t>LEITE DESNATADO</t>
  </si>
  <si>
    <t>potes de 500g</t>
  </si>
  <si>
    <t>PÃO HAMBURGER - Panevita</t>
  </si>
  <si>
    <t>pc c/ 10 pães</t>
  </si>
  <si>
    <t>PÃO HOT DOG</t>
  </si>
  <si>
    <t>pc c/ 750 g</t>
  </si>
  <si>
    <t>pc (cerca de 4 kg)</t>
  </si>
  <si>
    <t>pc (cerca de 15,5 kg)</t>
  </si>
  <si>
    <t>TOTAL</t>
  </si>
  <si>
    <t>PANO DE PRATO</t>
  </si>
  <si>
    <t>PREGADOR DE ROUPA DE MADEIRA*</t>
  </si>
  <si>
    <t>* Para vedar os sacos de arroz e feijão</t>
  </si>
  <si>
    <t xml:space="preserve">  quando forem abertos.</t>
  </si>
  <si>
    <t>ATENÇÃO: Guardar todas as notas e 
cupons fiscais e engregá-los à Karen</t>
  </si>
  <si>
    <t>** Os itens em negrito foram comprados durante a realização do retiro.</t>
  </si>
  <si>
    <t>NESCAU 200 g</t>
  </si>
  <si>
    <t>latas pequenas</t>
  </si>
  <si>
    <t>GUARDANAPOS Santepel</t>
  </si>
  <si>
    <t>ÁGUA SANITÁRIA Baronesa</t>
  </si>
  <si>
    <t>CAFÉ Santa Clara</t>
  </si>
  <si>
    <t>lata</t>
  </si>
  <si>
    <t>lata pequena</t>
  </si>
  <si>
    <t>OBS.: Os itens em negrito foram comprados durante a realização do retiro.</t>
  </si>
  <si>
    <t>** A Manancial pode aproveitar.</t>
  </si>
  <si>
    <t>MATERIAL DOADO</t>
  </si>
  <si>
    <t>sachê c/ 196 g</t>
  </si>
  <si>
    <t>MATERIAL USADO NO RETIRO</t>
  </si>
  <si>
    <t>MATERIAL QUE PERDEU A VALIDADE</t>
  </si>
  <si>
    <t>CÔMPUTO GERAL</t>
  </si>
  <si>
    <t>Bolinhas de isopor . . . . . . . .</t>
  </si>
  <si>
    <t>Bexigas . . . . . . . . . . . . . . . .</t>
  </si>
  <si>
    <t>bujão</t>
  </si>
  <si>
    <t>ENTRADAS</t>
  </si>
  <si>
    <t>SAÍDAS</t>
  </si>
  <si>
    <t>CUSTO DO RETIRO POR ACAMPANTE</t>
  </si>
  <si>
    <t>SALDO TOTAL = ENTRADAS - SAÍDAS</t>
  </si>
  <si>
    <t xml:space="preserve">Aluguel do sítio . . . . . . . . . . . . . . . . . . . . . . . . . . . . . . </t>
  </si>
  <si>
    <t xml:space="preserve">Cozinheiras . . . . . . . . . . . . . . . . . . . . . . . . . . . . . . . . . </t>
  </si>
  <si>
    <t xml:space="preserve">Caseiros do sítio . . . . . . . . . . . . . . . . . . . . . . . . . . . . . </t>
  </si>
  <si>
    <t xml:space="preserve">Compras da Cozinha/Limpeza . . . . . . . . . . . . . . . . . . . . . . </t>
  </si>
  <si>
    <t>Pasta c/ aba (para inscrição) . . . . . . . . . . . . . . . . . . . . . .</t>
  </si>
  <si>
    <t>Farmácia . . . . . . . . . . . . . . . . . . . . . . . . . . . . . . . . . . . . .</t>
  </si>
  <si>
    <t>Xerox . . . . . . . . . . . . . . . . . . . . . . . . . . . . . . . . . . . . . . . .</t>
  </si>
  <si>
    <t>Material para as brincadeiras . . . . . . . . . . . . . . . . . . .</t>
  </si>
  <si>
    <t>Ressarcimento de combustível . . . . . . . . . . . . . . . . . . . .</t>
  </si>
  <si>
    <t>A) Total das Saídas . . . . . . . . . . . . . . . . . . . . . . . . . . . . . .</t>
  </si>
  <si>
    <t>Arrecadado durante o retiro . . . . . . . . . . . . . . . . . . . . . . . . . .</t>
  </si>
  <si>
    <t>Ki-suco - 6 sachês . . . . .</t>
  </si>
  <si>
    <t>Valores até início retiro . . . . . . . . . . . . . . . . . . . . . . . . . .</t>
  </si>
  <si>
    <t>OFERTAS GERAIS</t>
  </si>
  <si>
    <t>Anônimo . . . . . . . . . . . .</t>
  </si>
  <si>
    <t xml:space="preserve">               . . . . . . . . . . .</t>
  </si>
  <si>
    <t>INSCRIÇÕES ATÉ 01.03.2006</t>
  </si>
  <si>
    <t>Inscrições até 01.03.2006 . . . . . . . . . . . . . . . . . . . .</t>
  </si>
  <si>
    <t xml:space="preserve">Ofertas gerais (independente das incrições) . . . . . . . . . . . . . . . . . . . . . </t>
  </si>
  <si>
    <t>COZINHEIRAS</t>
  </si>
  <si>
    <t>MATERIAL P/ AS BRINCADEIRAS</t>
  </si>
  <si>
    <t xml:space="preserve">Farinha de trigo (1 kg) . . . . . . </t>
  </si>
  <si>
    <t>MATERIAL USADO NO RETIRO . . . . . . . . . . . .</t>
  </si>
  <si>
    <t>MATERIAL NÃO USADO . . . . . . . . .</t>
  </si>
  <si>
    <t xml:space="preserve">    Material que o Wadson comprou . . . . .</t>
  </si>
  <si>
    <t xml:space="preserve">    Material doado . . . . . . . . . . . . . . . . .</t>
  </si>
  <si>
    <t xml:space="preserve">    Material que perdeu a validade . . . . . .</t>
  </si>
  <si>
    <t>TOTAL DAS COMPRAS . . . . . . . . . .</t>
  </si>
  <si>
    <t>Cartolinas . . . . . . . . . . . . . . . . . . . . . . . . . . . . . . . . . . . . . .</t>
  </si>
  <si>
    <r>
      <t>TOTAL</t>
    </r>
    <r>
      <rPr>
        <b/>
        <sz val="9"/>
        <rFont val="Arial"/>
        <family val="2"/>
      </rPr>
      <t xml:space="preserve"> de parcelas de inscrições que ainda serão pagas</t>
    </r>
  </si>
  <si>
    <t>***</t>
  </si>
  <si>
    <t>****</t>
  </si>
  <si>
    <t>* TOTAL . . . . . . . . . . . . . .</t>
  </si>
  <si>
    <t xml:space="preserve">** TOTAL . . . . . . . . . . . . . . . . . . . . . . . . . . </t>
  </si>
  <si>
    <t>*** TOTAL . . . . . . . . . . . . . . . .</t>
  </si>
  <si>
    <t>**** TOTAL . . . . . . . . . . . . . . . . . .</t>
  </si>
  <si>
    <t>TOTAL - ENTRADAS. . . . . . . . . . . . . . . . . . .</t>
  </si>
  <si>
    <t>TOTAL - SAÍDAS. . . . . . . . . . . . . . . . . . . . . . . .</t>
  </si>
  <si>
    <t>Transporte de material da igreja (frete) . . . . . . . . . . . . . . . . .</t>
  </si>
  <si>
    <t xml:space="preserve">Falta quitar com a igreja . . . . . . . . . . . . . . . . . . . . . </t>
  </si>
  <si>
    <t>ADIANTAMENTO DA IGREJA . . . . . . . . . . . . . . . . . .</t>
  </si>
  <si>
    <t>Saldo entre o que falta pagar à igreja e o que falta ser arrecadado</t>
  </si>
  <si>
    <r>
      <t xml:space="preserve">NUMERÁRIO COM A PATRÍCIA </t>
    </r>
    <r>
      <rPr>
        <b/>
        <sz val="10"/>
        <rFont val="Arial"/>
        <family val="2"/>
      </rPr>
      <t>(05.03.06)</t>
    </r>
    <r>
      <rPr>
        <b/>
        <sz val="12"/>
        <rFont val="Arial"/>
        <family val="2"/>
      </rPr>
      <t>. . . . . . . . . . . . . . . . . .</t>
    </r>
  </si>
  <si>
    <t>Saldo provisório . . . . . . . . . . . . . . . . . . . . . . . . . . . . . . . .</t>
  </si>
  <si>
    <t>Ofertas não registradas . .</t>
  </si>
  <si>
    <t>B) Nº de Acampantes . . . . . . . . . . . . . . . . . . . . . . . . .</t>
  </si>
  <si>
    <t>A dividido por B . . . . . . . . . . . . . . . . .</t>
  </si>
  <si>
    <r>
      <t>Acampantes em débito</t>
    </r>
    <r>
      <rPr>
        <b/>
        <sz val="9"/>
        <rFont val="Arial"/>
        <family val="2"/>
      </rPr>
      <t xml:space="preserve"> (totais que ainda serão pagos nos próximos meses):</t>
    </r>
  </si>
  <si>
    <t>Saldos anteriores - Oferta especial 2005 . . . . . . . . . . . . . . . . . . . . . . . . .</t>
  </si>
  <si>
    <t>Saldos anteriores - Oferta especial 2006 . . . . . . . . . . . . . . . . . . . . . . . . . .</t>
  </si>
  <si>
    <t>Já entregue. . . . . . . . . .</t>
  </si>
  <si>
    <t xml:space="preserve">Total a receber do saldo do mat. parte social . . . . . . . . . . . . . . . . . . . . . . . </t>
  </si>
  <si>
    <t xml:space="preserve">Total que faltou para as compras . . . . . . . . </t>
  </si>
  <si>
    <t>Cozinheira 1 . . . . . . . . . . . . . . . .</t>
  </si>
  <si>
    <t>Cozinheira 2 . . . . . . . . . . . . . . . .</t>
  </si>
  <si>
    <t>Fulano . . . . . . . . . . . . . . .</t>
  </si>
  <si>
    <t>Beltrano . . . . . . . . . . .</t>
  </si>
  <si>
    <t>Ciclano . . . . . . . .</t>
  </si>
  <si>
    <t>Beltrano 2 . . . . . . . . . . . . .</t>
  </si>
  <si>
    <t>MATERIAL NÃO UTILIZADO QUE FOI COMPRADO</t>
  </si>
  <si>
    <t>MATERIAL QUE PODERÁ SER USADO EM LANCHES DA MOCIDADE</t>
  </si>
  <si>
    <t xml:space="preserve">    Material para lanche . . . . . . </t>
  </si>
  <si>
    <t>Material não utilizado comprado  . . . . .</t>
  </si>
  <si>
    <t>Acamp.1 - 40,00             Acamp.2 - 70,00             Acamp.3 - 40,00</t>
  </si>
  <si>
    <t>Acamp.4 - 60,00             Acamp.5 - 40,00             Acamp.6 - 50,00</t>
  </si>
  <si>
    <t>Acamp.7 - 45,00             Acamp.8 - 90,00             Acamp.9 - 120,00</t>
  </si>
  <si>
    <t>Valores mantidos na ig . . . . . . . . . . . . . . . . . . . . . . . . . .</t>
  </si>
  <si>
    <r>
      <t xml:space="preserve">Relatório Financeiro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atualizado em 14/03/2019 01:40:38</t>
    </r>
    <r>
      <rPr>
        <b/>
        <sz val="10"/>
        <rFont val="Arial"/>
        <family val="2"/>
      </rPr>
      <t>)</t>
    </r>
  </si>
  <si>
    <t>RETIRO DE SEMANA SANTA ESPECIAL ADORAÇÃO E LOUVOR 2019 - ROBEN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</si>
</sst>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0" borderId="14" xfId="0" applyFont="1" applyBorder="1"/>
    <xf numFmtId="0" fontId="6" fillId="0" borderId="0" xfId="0" applyFont="1"/>
    <xf numFmtId="0" fontId="2" fillId="3" borderId="15" xfId="0" applyFont="1" applyFill="1" applyBorder="1"/>
    <xf numFmtId="0" fontId="6" fillId="0" borderId="15" xfId="0" applyFont="1" applyBorder="1"/>
    <xf numFmtId="0" fontId="6" fillId="0" borderId="8" xfId="0" applyFont="1" applyBorder="1"/>
    <xf numFmtId="0" fontId="6" fillId="0" borderId="7" xfId="0" applyFont="1" applyBorder="1"/>
    <xf numFmtId="0" fontId="1" fillId="0" borderId="2" xfId="0" applyFont="1" applyBorder="1"/>
    <xf numFmtId="0" fontId="0" fillId="0" borderId="1" xfId="0" applyBorder="1"/>
    <xf numFmtId="0" fontId="7" fillId="0" borderId="8" xfId="0" applyFont="1" applyBorder="1"/>
    <xf numFmtId="0" fontId="0" fillId="0" borderId="7" xfId="0" applyBorder="1"/>
    <xf numFmtId="0" fontId="0" fillId="0" borderId="8" xfId="0" applyBorder="1"/>
    <xf numFmtId="0" fontId="6" fillId="0" borderId="0" xfId="0" applyFont="1" applyBorder="1"/>
    <xf numFmtId="0" fontId="0" fillId="0" borderId="3" xfId="0" applyBorder="1"/>
    <xf numFmtId="0" fontId="2" fillId="0" borderId="15" xfId="0" applyFont="1" applyFill="1" applyBorder="1"/>
    <xf numFmtId="0" fontId="8" fillId="0" borderId="0" xfId="0" applyFont="1"/>
    <xf numFmtId="0" fontId="7" fillId="0" borderId="9" xfId="0" applyFont="1" applyBorder="1"/>
    <xf numFmtId="0" fontId="5" fillId="0" borderId="0" xfId="0" applyFont="1" applyFill="1" applyBorder="1"/>
    <xf numFmtId="0" fontId="7" fillId="0" borderId="15" xfId="0" applyFont="1" applyBorder="1"/>
    <xf numFmtId="0" fontId="0" fillId="0" borderId="2" xfId="0" applyBorder="1"/>
    <xf numFmtId="0" fontId="6" fillId="0" borderId="15" xfId="0" applyFont="1" applyFill="1" applyBorder="1"/>
    <xf numFmtId="0" fontId="6" fillId="0" borderId="0" xfId="0" applyFont="1" applyFill="1"/>
    <xf numFmtId="0" fontId="0" fillId="0" borderId="0" xfId="0" applyFill="1"/>
    <xf numFmtId="0" fontId="1" fillId="0" borderId="8" xfId="0" applyFont="1" applyBorder="1"/>
    <xf numFmtId="0" fontId="6" fillId="0" borderId="1" xfId="0" applyFont="1" applyBorder="1"/>
    <xf numFmtId="0" fontId="6" fillId="0" borderId="16" xfId="0" applyFont="1" applyBorder="1"/>
    <xf numFmtId="0" fontId="2" fillId="0" borderId="0" xfId="0" applyFont="1" applyBorder="1"/>
    <xf numFmtId="0" fontId="1" fillId="0" borderId="0" xfId="0" applyFont="1" applyBorder="1"/>
    <xf numFmtId="0" fontId="2" fillId="3" borderId="17" xfId="0" applyFont="1" applyFill="1" applyBorder="1"/>
    <xf numFmtId="0" fontId="2" fillId="0" borderId="14" xfId="0" applyFont="1" applyBorder="1"/>
    <xf numFmtId="0" fontId="6" fillId="0" borderId="14" xfId="0" applyFont="1" applyBorder="1"/>
    <xf numFmtId="0" fontId="1" fillId="0" borderId="14" xfId="0" applyFont="1" applyBorder="1"/>
    <xf numFmtId="0" fontId="6" fillId="0" borderId="7" xfId="0" applyFont="1" applyFill="1" applyBorder="1"/>
    <xf numFmtId="0" fontId="6" fillId="0" borderId="8" xfId="0" applyFont="1" applyFill="1" applyBorder="1"/>
    <xf numFmtId="0" fontId="9" fillId="3" borderId="17" xfId="0" applyFont="1" applyFill="1" applyBorder="1"/>
    <xf numFmtId="0" fontId="6" fillId="0" borderId="18" xfId="0" applyFont="1" applyBorder="1"/>
    <xf numFmtId="0" fontId="6" fillId="0" borderId="19" xfId="0" applyFont="1" applyBorder="1"/>
    <xf numFmtId="0" fontId="1" fillId="0" borderId="20" xfId="0" applyFont="1" applyBorder="1"/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0" borderId="4" xfId="0" applyFont="1" applyBorder="1"/>
    <xf numFmtId="39" fontId="0" fillId="0" borderId="0" xfId="0" applyNumberFormat="1"/>
    <xf numFmtId="0" fontId="2" fillId="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2" fontId="0" fillId="0" borderId="0" xfId="0" applyNumberFormat="1"/>
    <xf numFmtId="39" fontId="6" fillId="0" borderId="15" xfId="0" applyNumberFormat="1" applyFont="1" applyFill="1" applyBorder="1"/>
    <xf numFmtId="39" fontId="6" fillId="0" borderId="15" xfId="0" applyNumberFormat="1" applyFont="1" applyBorder="1"/>
    <xf numFmtId="39" fontId="6" fillId="0" borderId="18" xfId="0" applyNumberFormat="1" applyFont="1" applyBorder="1"/>
    <xf numFmtId="39" fontId="2" fillId="0" borderId="15" xfId="0" applyNumberFormat="1" applyFont="1" applyFill="1" applyBorder="1"/>
    <xf numFmtId="39" fontId="6" fillId="0" borderId="16" xfId="0" applyNumberFormat="1" applyFont="1" applyBorder="1"/>
    <xf numFmtId="39" fontId="6" fillId="0" borderId="0" xfId="0" applyNumberFormat="1" applyFont="1"/>
    <xf numFmtId="0" fontId="6" fillId="0" borderId="9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8" xfId="0" applyFont="1" applyBorder="1"/>
    <xf numFmtId="39" fontId="2" fillId="0" borderId="15" xfId="0" applyNumberFormat="1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9" fillId="0" borderId="8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15" xfId="0" applyFill="1" applyBorder="1"/>
    <xf numFmtId="0" fontId="0" fillId="0" borderId="7" xfId="0" applyFill="1" applyBorder="1"/>
    <xf numFmtId="0" fontId="0" fillId="0" borderId="8" xfId="0" applyFill="1" applyBorder="1"/>
    <xf numFmtId="39" fontId="0" fillId="0" borderId="0" xfId="0" applyNumberFormat="1" applyFill="1"/>
    <xf numFmtId="39" fontId="0" fillId="0" borderId="15" xfId="0" applyNumberFormat="1" applyFill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39" fontId="6" fillId="0" borderId="23" xfId="0" applyNumberFormat="1" applyFont="1" applyBorder="1"/>
    <xf numFmtId="39" fontId="6" fillId="0" borderId="0" xfId="0" applyNumberFormat="1" applyFont="1" applyBorder="1"/>
    <xf numFmtId="0" fontId="0" fillId="0" borderId="9" xfId="0" applyBorder="1"/>
    <xf numFmtId="0" fontId="0" fillId="0" borderId="10" xfId="0" applyBorder="1"/>
    <xf numFmtId="0" fontId="6" fillId="0" borderId="10" xfId="0" applyFont="1" applyBorder="1"/>
    <xf numFmtId="0" fontId="1" fillId="0" borderId="10" xfId="0" applyFont="1" applyBorder="1"/>
    <xf numFmtId="39" fontId="6" fillId="0" borderId="10" xfId="0" applyNumberFormat="1" applyFont="1" applyBorder="1"/>
    <xf numFmtId="39" fontId="0" fillId="0" borderId="2" xfId="0" applyNumberFormat="1" applyBorder="1"/>
    <xf numFmtId="39" fontId="0" fillId="0" borderId="15" xfId="0" applyNumberFormat="1" applyBorder="1"/>
    <xf numFmtId="0" fontId="10" fillId="0" borderId="0" xfId="0" applyFont="1"/>
    <xf numFmtId="39" fontId="10" fillId="0" borderId="0" xfId="0" applyNumberFormat="1" applyFont="1"/>
    <xf numFmtId="0" fontId="10" fillId="0" borderId="0" xfId="0" applyFont="1" applyBorder="1"/>
    <xf numFmtId="0" fontId="10" fillId="0" borderId="10" xfId="0" applyFont="1" applyBorder="1"/>
    <xf numFmtId="0" fontId="10" fillId="0" borderId="14" xfId="0" applyFont="1" applyBorder="1"/>
    <xf numFmtId="0" fontId="10" fillId="0" borderId="9" xfId="0" applyFont="1" applyBorder="1"/>
    <xf numFmtId="0" fontId="10" fillId="0" borderId="1" xfId="0" applyFont="1" applyBorder="1"/>
    <xf numFmtId="0" fontId="10" fillId="0" borderId="7" xfId="0" applyFont="1" applyBorder="1"/>
    <xf numFmtId="0" fontId="10" fillId="0" borderId="5" xfId="0" applyFont="1" applyBorder="1"/>
    <xf numFmtId="39" fontId="10" fillId="0" borderId="2" xfId="0" applyNumberFormat="1" applyFont="1" applyBorder="1"/>
    <xf numFmtId="39" fontId="10" fillId="0" borderId="8" xfId="0" applyNumberFormat="1" applyFont="1" applyBorder="1"/>
    <xf numFmtId="39" fontId="10" fillId="0" borderId="6" xfId="0" applyNumberFormat="1" applyFont="1" applyBorder="1"/>
    <xf numFmtId="0" fontId="3" fillId="0" borderId="5" xfId="0" applyFont="1" applyBorder="1"/>
    <xf numFmtId="0" fontId="3" fillId="0" borderId="14" xfId="0" applyFont="1" applyBorder="1"/>
    <xf numFmtId="39" fontId="3" fillId="0" borderId="6" xfId="0" applyNumberFormat="1" applyFont="1" applyBorder="1"/>
    <xf numFmtId="0" fontId="10" fillId="0" borderId="3" xfId="0" applyFont="1" applyBorder="1"/>
    <xf numFmtId="39" fontId="10" fillId="0" borderId="4" xfId="0" applyNumberFormat="1" applyFont="1" applyBorder="1"/>
    <xf numFmtId="0" fontId="3" fillId="0" borderId="7" xfId="0" applyFont="1" applyBorder="1"/>
    <xf numFmtId="39" fontId="3" fillId="0" borderId="15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left"/>
    </xf>
    <xf numFmtId="0" fontId="10" fillId="0" borderId="15" xfId="0" applyFont="1" applyBorder="1"/>
    <xf numFmtId="0" fontId="1" fillId="0" borderId="7" xfId="0" applyFont="1" applyBorder="1"/>
    <xf numFmtId="39" fontId="1" fillId="0" borderId="8" xfId="0" applyNumberFormat="1" applyFont="1" applyBorder="1"/>
    <xf numFmtId="0" fontId="0" fillId="0" borderId="0" xfId="0" applyBorder="1"/>
    <xf numFmtId="39" fontId="0" fillId="0" borderId="8" xfId="0" applyNumberFormat="1" applyBorder="1"/>
    <xf numFmtId="39" fontId="0" fillId="0" borderId="4" xfId="0" applyNumberFormat="1" applyBorder="1"/>
    <xf numFmtId="39" fontId="6" fillId="0" borderId="8" xfId="0" applyNumberFormat="1" applyFont="1" applyBorder="1"/>
    <xf numFmtId="39" fontId="6" fillId="0" borderId="6" xfId="0" applyNumberFormat="1" applyFont="1" applyBorder="1"/>
    <xf numFmtId="39" fontId="6" fillId="0" borderId="2" xfId="0" applyNumberFormat="1" applyFont="1" applyBorder="1"/>
    <xf numFmtId="0" fontId="6" fillId="0" borderId="3" xfId="0" applyFont="1" applyBorder="1"/>
    <xf numFmtId="39" fontId="6" fillId="0" borderId="4" xfId="0" applyNumberFormat="1" applyFont="1" applyBorder="1"/>
    <xf numFmtId="0" fontId="6" fillId="0" borderId="7" xfId="0" applyFont="1" applyBorder="1" applyAlignment="1">
      <alignment horizontal="left"/>
    </xf>
    <xf numFmtId="39" fontId="10" fillId="0" borderId="0" xfId="0" applyNumberFormat="1" applyFont="1" applyBorder="1"/>
    <xf numFmtId="39" fontId="2" fillId="0" borderId="0" xfId="0" applyNumberFormat="1" applyFont="1" applyBorder="1"/>
    <xf numFmtId="0" fontId="12" fillId="0" borderId="7" xfId="0" applyFont="1" applyBorder="1"/>
    <xf numFmtId="0" fontId="3" fillId="0" borderId="1" xfId="0" applyFont="1" applyBorder="1"/>
    <xf numFmtId="39" fontId="3" fillId="0" borderId="8" xfId="0" applyNumberFormat="1" applyFont="1" applyBorder="1"/>
    <xf numFmtId="0" fontId="13" fillId="0" borderId="7" xfId="0" applyFont="1" applyBorder="1"/>
    <xf numFmtId="0" fontId="3" fillId="0" borderId="0" xfId="0" applyFont="1" applyBorder="1"/>
    <xf numFmtId="39" fontId="3" fillId="0" borderId="0" xfId="0" applyNumberFormat="1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9" fillId="0" borderId="7" xfId="0" applyFont="1" applyBorder="1"/>
    <xf numFmtId="0" fontId="9" fillId="0" borderId="9" xfId="0" applyFont="1" applyBorder="1"/>
    <xf numFmtId="2" fontId="9" fillId="0" borderId="8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>
      <selection activeCell="B3" sqref="B3"/>
    </sheetView>
  </sheetViews>
  <sheetFormatPr defaultRowHeight="12.75"/>
  <cols>
    <col min="2" max="2" width="42.5703125" customWidth="1"/>
    <col min="3" max="3" width="12.140625" bestFit="1" customWidth="1"/>
    <col min="4" max="4" width="6.28515625" customWidth="1"/>
    <col min="5" max="5" width="7.42578125" customWidth="1"/>
    <col min="7" max="7" width="5.5703125" customWidth="1"/>
    <col min="8" max="8" width="8.140625" customWidth="1"/>
    <col min="11" max="11" width="8.7109375" customWidth="1"/>
  </cols>
  <sheetData>
    <row r="1" spans="1:11" ht="15.75">
      <c r="A1" s="1" t="s">
        <v>281</v>
      </c>
    </row>
    <row r="2" spans="1:11" ht="15.75">
      <c r="A2" s="1" t="s">
        <v>280</v>
      </c>
      <c r="B2" s="97"/>
      <c r="C2" s="97"/>
      <c r="D2" s="97"/>
      <c r="E2" s="97"/>
      <c r="F2" s="97"/>
    </row>
    <row r="3" spans="1:11" ht="15">
      <c r="A3" s="97"/>
      <c r="B3" s="97"/>
      <c r="C3" s="97"/>
      <c r="D3" s="97"/>
    </row>
    <row r="4" spans="1:11" ht="15.75">
      <c r="A4" s="144" t="s">
        <v>209</v>
      </c>
      <c r="B4" s="145"/>
      <c r="C4" s="146"/>
      <c r="D4" s="97"/>
      <c r="E4" s="147" t="s">
        <v>226</v>
      </c>
      <c r="F4" s="148"/>
      <c r="G4" s="148"/>
      <c r="H4" s="149"/>
    </row>
    <row r="5" spans="1:11" ht="15">
      <c r="A5" s="103" t="s">
        <v>261</v>
      </c>
      <c r="B5" s="100"/>
      <c r="C5" s="106">
        <v>550</v>
      </c>
      <c r="D5" s="97"/>
      <c r="E5" s="24" t="s">
        <v>268</v>
      </c>
      <c r="F5" s="91"/>
      <c r="G5" s="91"/>
      <c r="H5" s="95">
        <v>20</v>
      </c>
    </row>
    <row r="6" spans="1:11" ht="15">
      <c r="A6" s="104" t="s">
        <v>262</v>
      </c>
      <c r="B6" s="102"/>
      <c r="C6" s="107">
        <v>450</v>
      </c>
      <c r="D6" s="97"/>
      <c r="E6" s="26" t="s">
        <v>227</v>
      </c>
      <c r="F6" s="90"/>
      <c r="G6" s="90"/>
      <c r="H6" s="122">
        <v>10</v>
      </c>
    </row>
    <row r="7" spans="1:11" ht="15">
      <c r="A7" s="104" t="s">
        <v>231</v>
      </c>
      <c r="B7" s="102"/>
      <c r="C7" s="107">
        <f>H13</f>
        <v>641.05999999999995</v>
      </c>
      <c r="D7" s="97" t="s">
        <v>138</v>
      </c>
      <c r="E7" s="29" t="s">
        <v>269</v>
      </c>
      <c r="F7" s="121"/>
      <c r="G7" s="121"/>
      <c r="H7" s="123">
        <v>120</v>
      </c>
    </row>
    <row r="8" spans="1:11" ht="15">
      <c r="A8" s="105" t="s">
        <v>230</v>
      </c>
      <c r="B8" s="101"/>
      <c r="C8" s="108">
        <f>H20</f>
        <v>1813</v>
      </c>
      <c r="D8" s="97" t="s">
        <v>137</v>
      </c>
      <c r="E8" s="26" t="s">
        <v>270</v>
      </c>
      <c r="F8" s="90"/>
      <c r="G8" s="90"/>
      <c r="H8" s="122">
        <f>70-C9</f>
        <v>18.579999999999998</v>
      </c>
    </row>
    <row r="9" spans="1:11" ht="15">
      <c r="A9" s="105" t="s">
        <v>275</v>
      </c>
      <c r="B9" s="101"/>
      <c r="C9" s="108">
        <v>51.42</v>
      </c>
      <c r="D9" s="97"/>
      <c r="E9" s="26" t="s">
        <v>257</v>
      </c>
      <c r="F9" s="90"/>
      <c r="G9" s="90"/>
      <c r="H9" s="122">
        <v>422.48</v>
      </c>
      <c r="I9" s="60"/>
    </row>
    <row r="10" spans="1:11" ht="15.75">
      <c r="A10" s="109" t="s">
        <v>249</v>
      </c>
      <c r="B10" s="110"/>
      <c r="C10" s="111">
        <f>SUM(C5:C9)</f>
        <v>3505.48</v>
      </c>
      <c r="D10" s="97"/>
      <c r="E10" s="26" t="s">
        <v>271</v>
      </c>
      <c r="F10" s="90"/>
      <c r="G10" s="90"/>
      <c r="H10" s="122">
        <v>50</v>
      </c>
    </row>
    <row r="11" spans="1:11" ht="15">
      <c r="A11" s="97"/>
      <c r="B11" s="97"/>
      <c r="C11" s="98"/>
      <c r="D11" s="97"/>
      <c r="E11" s="29" t="s">
        <v>228</v>
      </c>
      <c r="F11" s="99"/>
      <c r="G11" s="121"/>
      <c r="H11" s="123"/>
    </row>
    <row r="12" spans="1:11" ht="15">
      <c r="A12" s="97"/>
      <c r="B12" s="97"/>
      <c r="C12" s="98"/>
      <c r="D12" s="97"/>
      <c r="E12" s="26" t="s">
        <v>228</v>
      </c>
      <c r="F12" s="90"/>
      <c r="G12" s="90"/>
      <c r="H12" s="122"/>
    </row>
    <row r="13" spans="1:11" ht="15.75">
      <c r="A13" s="144" t="s">
        <v>210</v>
      </c>
      <c r="B13" s="145"/>
      <c r="C13" s="146"/>
      <c r="D13" s="97"/>
      <c r="E13" s="26" t="s">
        <v>245</v>
      </c>
      <c r="F13" s="90"/>
      <c r="G13" s="90"/>
      <c r="H13" s="122">
        <f>SUM(H5:H12)</f>
        <v>641.05999999999995</v>
      </c>
      <c r="J13" s="18"/>
      <c r="K13" s="97"/>
    </row>
    <row r="14" spans="1:11" ht="15">
      <c r="A14" s="104" t="s">
        <v>213</v>
      </c>
      <c r="B14" s="102"/>
      <c r="C14" s="107">
        <v>2900</v>
      </c>
      <c r="D14" s="97"/>
      <c r="J14" s="18"/>
      <c r="K14" s="97"/>
    </row>
    <row r="15" spans="1:11" ht="15">
      <c r="A15" s="104" t="s">
        <v>214</v>
      </c>
      <c r="B15" s="102"/>
      <c r="C15" s="107">
        <v>290</v>
      </c>
      <c r="D15" s="97" t="s">
        <v>243</v>
      </c>
    </row>
    <row r="16" spans="1:11" ht="15">
      <c r="A16" s="112" t="s">
        <v>215</v>
      </c>
      <c r="B16" s="99"/>
      <c r="C16" s="113">
        <v>20</v>
      </c>
      <c r="D16" s="97"/>
      <c r="E16" s="153" t="s">
        <v>229</v>
      </c>
      <c r="F16" s="154"/>
      <c r="G16" s="154"/>
      <c r="H16" s="155"/>
    </row>
    <row r="17" spans="1:8" ht="15">
      <c r="A17" s="104" t="s">
        <v>216</v>
      </c>
      <c r="B17" s="102"/>
      <c r="C17" s="107">
        <v>704.05</v>
      </c>
      <c r="D17" s="97"/>
      <c r="E17" s="116" t="s">
        <v>279</v>
      </c>
      <c r="F17" s="116"/>
      <c r="G17" s="119"/>
      <c r="H17" s="120">
        <v>720</v>
      </c>
    </row>
    <row r="18" spans="1:8" ht="15">
      <c r="A18" s="112" t="s">
        <v>217</v>
      </c>
      <c r="B18" s="99"/>
      <c r="C18" s="113">
        <v>2.6</v>
      </c>
      <c r="D18" s="97"/>
      <c r="E18" s="117" t="s">
        <v>225</v>
      </c>
      <c r="F18" s="116"/>
      <c r="G18" s="119"/>
      <c r="H18" s="120">
        <v>780</v>
      </c>
    </row>
    <row r="19" spans="1:8" ht="15">
      <c r="A19" s="104" t="s">
        <v>241</v>
      </c>
      <c r="B19" s="102"/>
      <c r="C19" s="107">
        <v>6.7</v>
      </c>
      <c r="D19" s="97"/>
      <c r="E19" s="116" t="s">
        <v>223</v>
      </c>
      <c r="F19" s="118"/>
      <c r="G19" s="26"/>
      <c r="H19" s="120">
        <v>313</v>
      </c>
    </row>
    <row r="20" spans="1:8" ht="15">
      <c r="A20" s="112" t="s">
        <v>218</v>
      </c>
      <c r="B20" s="99"/>
      <c r="C20" s="113">
        <v>5.0599999999999996</v>
      </c>
      <c r="D20" s="97"/>
      <c r="E20" s="116" t="s">
        <v>246</v>
      </c>
      <c r="F20" s="116"/>
      <c r="G20" s="119"/>
      <c r="H20" s="120">
        <f>SUM(H17:H19)</f>
        <v>1813</v>
      </c>
    </row>
    <row r="21" spans="1:8" ht="15">
      <c r="A21" s="104" t="s">
        <v>219</v>
      </c>
      <c r="B21" s="102"/>
      <c r="C21" s="107">
        <v>15.33</v>
      </c>
      <c r="D21" s="97"/>
    </row>
    <row r="22" spans="1:8" ht="15">
      <c r="A22" s="112" t="s">
        <v>220</v>
      </c>
      <c r="B22" s="99"/>
      <c r="C22" s="113">
        <f>H35</f>
        <v>13.440000000000001</v>
      </c>
      <c r="D22" s="97" t="s">
        <v>244</v>
      </c>
    </row>
    <row r="23" spans="1:8" ht="15">
      <c r="A23" s="104" t="s">
        <v>251</v>
      </c>
      <c r="B23" s="102"/>
      <c r="C23" s="107">
        <v>60</v>
      </c>
      <c r="D23" s="97"/>
      <c r="E23" s="153" t="s">
        <v>232</v>
      </c>
      <c r="F23" s="154"/>
      <c r="G23" s="154"/>
      <c r="H23" s="155"/>
    </row>
    <row r="24" spans="1:8" ht="15">
      <c r="A24" s="104" t="s">
        <v>221</v>
      </c>
      <c r="B24" s="102"/>
      <c r="C24" s="107">
        <v>25</v>
      </c>
      <c r="D24" s="97"/>
      <c r="E24" s="22" t="s">
        <v>266</v>
      </c>
      <c r="F24" s="70"/>
      <c r="G24" s="70"/>
      <c r="H24" s="124">
        <v>160</v>
      </c>
    </row>
    <row r="25" spans="1:8" ht="15.75">
      <c r="A25" s="109" t="s">
        <v>250</v>
      </c>
      <c r="B25" s="110"/>
      <c r="C25" s="111">
        <f>SUM(C14:C24)</f>
        <v>4042.18</v>
      </c>
      <c r="D25" s="97"/>
      <c r="E25" s="22" t="s">
        <v>267</v>
      </c>
      <c r="F25" s="46"/>
      <c r="G25" s="46"/>
      <c r="H25" s="125">
        <v>130</v>
      </c>
    </row>
    <row r="26" spans="1:8">
      <c r="C26" s="60"/>
      <c r="E26" s="22" t="s">
        <v>247</v>
      </c>
      <c r="F26" s="90"/>
      <c r="G26" s="90"/>
      <c r="H26" s="122">
        <f>SUM(H24:H25)</f>
        <v>290</v>
      </c>
    </row>
    <row r="27" spans="1:8">
      <c r="C27" s="60"/>
    </row>
    <row r="28" spans="1:8" s="97" customFormat="1" ht="15.75">
      <c r="A28" s="114" t="s">
        <v>212</v>
      </c>
      <c r="B28" s="102"/>
      <c r="C28" s="115">
        <f>C10-C25</f>
        <v>-536.69999999999982</v>
      </c>
    </row>
    <row r="29" spans="1:8">
      <c r="C29" s="60"/>
      <c r="E29" s="153" t="s">
        <v>233</v>
      </c>
      <c r="F29" s="154"/>
      <c r="G29" s="154"/>
      <c r="H29" s="155"/>
    </row>
    <row r="30" spans="1:8">
      <c r="C30" s="60"/>
      <c r="E30" s="40" t="s">
        <v>139</v>
      </c>
      <c r="F30" s="92"/>
      <c r="G30" s="92"/>
      <c r="H30" s="126">
        <v>5.39</v>
      </c>
    </row>
    <row r="31" spans="1:8" ht="15.75">
      <c r="A31" s="114" t="s">
        <v>253</v>
      </c>
      <c r="B31" s="102"/>
      <c r="C31" s="107">
        <v>1650</v>
      </c>
      <c r="E31" s="22" t="s">
        <v>206</v>
      </c>
      <c r="F31" s="70"/>
      <c r="G31" s="70"/>
      <c r="H31" s="124">
        <f>0.2*15</f>
        <v>3</v>
      </c>
    </row>
    <row r="32" spans="1:8" ht="15.75">
      <c r="A32" s="133" t="s">
        <v>263</v>
      </c>
      <c r="B32" s="100"/>
      <c r="C32" s="106">
        <v>1113.3</v>
      </c>
      <c r="E32" s="127" t="s">
        <v>207</v>
      </c>
      <c r="F32" s="28"/>
      <c r="G32" s="28"/>
      <c r="H32" s="128">
        <v>2.5</v>
      </c>
    </row>
    <row r="33" spans="1:8" ht="15.75">
      <c r="A33" s="114" t="s">
        <v>252</v>
      </c>
      <c r="B33" s="102"/>
      <c r="C33" s="134">
        <f>C31-C32</f>
        <v>536.70000000000005</v>
      </c>
      <c r="E33" s="129" t="s">
        <v>234</v>
      </c>
      <c r="F33" s="70"/>
      <c r="G33" s="70"/>
      <c r="H33" s="124">
        <v>1.55</v>
      </c>
    </row>
    <row r="34" spans="1:8" ht="15">
      <c r="A34" s="42"/>
      <c r="B34" s="99"/>
      <c r="C34" s="130"/>
      <c r="E34" s="127" t="s">
        <v>224</v>
      </c>
      <c r="F34" s="28"/>
      <c r="G34" s="28"/>
      <c r="H34" s="128">
        <v>1</v>
      </c>
    </row>
    <row r="35" spans="1:8">
      <c r="A35" s="42"/>
      <c r="B35" s="28"/>
      <c r="C35" s="131"/>
      <c r="E35" s="22" t="s">
        <v>248</v>
      </c>
      <c r="F35" s="70"/>
      <c r="G35" s="70"/>
      <c r="H35" s="124">
        <f>SUM(H30:H34)</f>
        <v>13.440000000000001</v>
      </c>
    </row>
    <row r="36" spans="1:8" ht="15.75">
      <c r="A36" s="132" t="s">
        <v>242</v>
      </c>
      <c r="B36" s="102"/>
      <c r="C36" s="115">
        <v>555</v>
      </c>
    </row>
    <row r="37" spans="1:8">
      <c r="E37" s="60"/>
    </row>
    <row r="38" spans="1:8">
      <c r="A38" s="42" t="s">
        <v>260</v>
      </c>
      <c r="E38" s="150" t="s">
        <v>211</v>
      </c>
      <c r="F38" s="151"/>
      <c r="G38" s="151"/>
      <c r="H38" s="152"/>
    </row>
    <row r="39" spans="1:8">
      <c r="A39" t="s">
        <v>276</v>
      </c>
      <c r="E39" s="119" t="s">
        <v>222</v>
      </c>
      <c r="F39" s="138"/>
      <c r="G39" s="138"/>
      <c r="H39" s="120">
        <f>C25</f>
        <v>4042.18</v>
      </c>
    </row>
    <row r="40" spans="1:8">
      <c r="A40" t="s">
        <v>277</v>
      </c>
      <c r="E40" s="139" t="s">
        <v>258</v>
      </c>
      <c r="F40" s="47"/>
      <c r="G40" s="90"/>
      <c r="H40" s="140">
        <v>29</v>
      </c>
    </row>
    <row r="41" spans="1:8">
      <c r="A41" t="s">
        <v>278</v>
      </c>
      <c r="E41" s="141" t="s">
        <v>259</v>
      </c>
      <c r="F41" s="142"/>
      <c r="G41" s="138"/>
      <c r="H41" s="143">
        <f>H39/H40</f>
        <v>139.38551724137932</v>
      </c>
    </row>
    <row r="44" spans="1:8" ht="15.75">
      <c r="A44" s="114" t="s">
        <v>255</v>
      </c>
      <c r="B44" s="102"/>
      <c r="C44" s="107">
        <v>116</v>
      </c>
    </row>
    <row r="45" spans="1:8" ht="15.75" customHeight="1">
      <c r="A45" s="133" t="s">
        <v>264</v>
      </c>
      <c r="B45" s="100"/>
      <c r="C45" s="106">
        <v>15.1</v>
      </c>
    </row>
    <row r="46" spans="1:8" ht="15.75">
      <c r="A46" s="133" t="s">
        <v>265</v>
      </c>
      <c r="B46" s="100"/>
      <c r="C46" s="106">
        <v>15</v>
      </c>
    </row>
    <row r="47" spans="1:8" ht="15.75">
      <c r="A47" s="114" t="s">
        <v>256</v>
      </c>
      <c r="B47" s="102"/>
      <c r="C47" s="134">
        <f>C44+C45-C46</f>
        <v>116.1</v>
      </c>
    </row>
    <row r="48" spans="1:8" ht="12.75" customHeight="1">
      <c r="A48" s="136"/>
      <c r="B48" s="99"/>
      <c r="C48" s="137"/>
    </row>
    <row r="49" spans="1:3" ht="12" customHeight="1"/>
    <row r="50" spans="1:3" ht="15.75" customHeight="1">
      <c r="A50" s="135" t="s">
        <v>254</v>
      </c>
      <c r="B50" s="102"/>
      <c r="C50" s="115">
        <f>C36-C33</f>
        <v>18.299999999999955</v>
      </c>
    </row>
    <row r="51" spans="1:3" ht="8.25" customHeight="1"/>
  </sheetData>
  <mergeCells count="7">
    <mergeCell ref="A4:C4"/>
    <mergeCell ref="A13:C13"/>
    <mergeCell ref="E4:H4"/>
    <mergeCell ref="E38:H38"/>
    <mergeCell ref="E16:H16"/>
    <mergeCell ref="E23:H23"/>
    <mergeCell ref="E29:H29"/>
  </mergeCells>
  <phoneticPr fontId="0" type="noConversion"/>
  <pageMargins left="0.59055118110236227" right="0.59055118110236227" top="0.59055118110236227" bottom="0.98425196850393704" header="0.51181102362204722" footer="0.51181102362204722"/>
  <pageSetup paperSize="9" scale="92" orientation="portrait" horizontalDpi="300" verticalDpi="30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>
      <selection activeCell="J32" sqref="J32"/>
    </sheetView>
  </sheetViews>
  <sheetFormatPr defaultRowHeight="12.75"/>
  <cols>
    <col min="1" max="1" width="4.140625" customWidth="1"/>
    <col min="2" max="2" width="19" customWidth="1"/>
    <col min="3" max="3" width="4.28515625" customWidth="1"/>
    <col min="4" max="4" width="19.5703125" customWidth="1"/>
    <col min="5" max="5" width="4.140625" customWidth="1"/>
    <col min="6" max="6" width="20.42578125" customWidth="1"/>
    <col min="7" max="7" width="4.85546875" customWidth="1"/>
    <col min="8" max="8" width="19.7109375" customWidth="1"/>
    <col min="9" max="9" width="4.5703125" customWidth="1"/>
    <col min="10" max="10" width="19.7109375" customWidth="1"/>
    <col min="11" max="11" width="4.85546875" customWidth="1"/>
    <col min="12" max="12" width="17" customWidth="1"/>
  </cols>
  <sheetData>
    <row r="1" spans="1:12" ht="15.75">
      <c r="A1" s="1" t="s">
        <v>131</v>
      </c>
    </row>
    <row r="3" spans="1:12" ht="15">
      <c r="A3" s="162" t="s">
        <v>0</v>
      </c>
      <c r="B3" s="163"/>
      <c r="C3" s="162" t="s">
        <v>3</v>
      </c>
      <c r="D3" s="163"/>
      <c r="E3" s="162" t="s">
        <v>4</v>
      </c>
      <c r="F3" s="163"/>
      <c r="G3" s="162" t="s">
        <v>1</v>
      </c>
      <c r="H3" s="163"/>
      <c r="I3" s="165" t="s">
        <v>2</v>
      </c>
      <c r="J3" s="165"/>
      <c r="K3" s="162" t="s">
        <v>5</v>
      </c>
      <c r="L3" s="163"/>
    </row>
    <row r="4" spans="1:12" ht="15">
      <c r="A4" s="156"/>
      <c r="B4" s="157"/>
      <c r="C4" s="156" t="s">
        <v>6</v>
      </c>
      <c r="D4" s="164"/>
      <c r="E4" s="156" t="s">
        <v>6</v>
      </c>
      <c r="F4" s="164"/>
      <c r="G4" s="156" t="s">
        <v>6</v>
      </c>
      <c r="H4" s="164"/>
      <c r="I4" s="158" t="s">
        <v>6</v>
      </c>
      <c r="J4" s="158"/>
      <c r="K4" s="162" t="s">
        <v>6</v>
      </c>
      <c r="L4" s="163"/>
    </row>
    <row r="5" spans="1:12" ht="14.25">
      <c r="A5" s="5"/>
      <c r="B5" s="13"/>
      <c r="C5" s="9">
        <v>4</v>
      </c>
      <c r="D5" s="10" t="s">
        <v>7</v>
      </c>
      <c r="E5" s="9">
        <v>4</v>
      </c>
      <c r="F5" s="10" t="s">
        <v>7</v>
      </c>
      <c r="G5" s="9">
        <v>4</v>
      </c>
      <c r="H5" s="10" t="s">
        <v>7</v>
      </c>
      <c r="I5" s="11">
        <v>4</v>
      </c>
      <c r="J5" s="11" t="s">
        <v>7</v>
      </c>
      <c r="K5" s="3">
        <v>4</v>
      </c>
      <c r="L5" s="4" t="s">
        <v>7</v>
      </c>
    </row>
    <row r="6" spans="1:12" ht="14.25">
      <c r="A6" s="5"/>
      <c r="B6" s="13"/>
      <c r="C6" s="5">
        <v>0.5</v>
      </c>
      <c r="D6" s="6" t="s">
        <v>8</v>
      </c>
      <c r="E6" s="5">
        <v>0.5</v>
      </c>
      <c r="F6" s="6" t="s">
        <v>8</v>
      </c>
      <c r="G6" s="5">
        <v>0.5</v>
      </c>
      <c r="H6" s="6" t="s">
        <v>8</v>
      </c>
      <c r="I6" s="2">
        <v>0.5</v>
      </c>
      <c r="J6" s="2" t="s">
        <v>8</v>
      </c>
      <c r="K6" s="9"/>
      <c r="L6" s="21" t="s">
        <v>105</v>
      </c>
    </row>
    <row r="7" spans="1:12" ht="14.25">
      <c r="A7" s="5"/>
      <c r="B7" s="13"/>
      <c r="C7" s="9"/>
      <c r="D7" s="10" t="s">
        <v>9</v>
      </c>
      <c r="E7" s="9"/>
      <c r="F7" s="10" t="s">
        <v>9</v>
      </c>
      <c r="G7" s="9"/>
      <c r="H7" s="10" t="s">
        <v>9</v>
      </c>
      <c r="I7" s="11"/>
      <c r="J7" s="11" t="s">
        <v>9</v>
      </c>
      <c r="K7" s="5"/>
      <c r="L7" s="6" t="s">
        <v>9</v>
      </c>
    </row>
    <row r="8" spans="1:12" ht="14.25">
      <c r="A8" s="5"/>
      <c r="B8" s="13"/>
      <c r="C8" s="5">
        <v>45</v>
      </c>
      <c r="D8" s="6" t="s">
        <v>51</v>
      </c>
      <c r="E8" s="5">
        <v>45</v>
      </c>
      <c r="F8" s="6" t="s">
        <v>51</v>
      </c>
      <c r="G8" s="5">
        <v>45</v>
      </c>
      <c r="H8" s="6" t="s">
        <v>51</v>
      </c>
      <c r="I8" s="2">
        <v>45</v>
      </c>
      <c r="J8" s="6" t="s">
        <v>51</v>
      </c>
      <c r="K8" s="9">
        <v>40</v>
      </c>
      <c r="L8" s="10" t="s">
        <v>51</v>
      </c>
    </row>
    <row r="9" spans="1:12" ht="14.25">
      <c r="A9" s="5"/>
      <c r="B9" s="13"/>
      <c r="C9" s="9">
        <v>1</v>
      </c>
      <c r="D9" s="10" t="s">
        <v>52</v>
      </c>
      <c r="E9" s="9">
        <v>1</v>
      </c>
      <c r="F9" s="10" t="s">
        <v>52</v>
      </c>
      <c r="G9" s="9">
        <v>1</v>
      </c>
      <c r="H9" s="10" t="s">
        <v>52</v>
      </c>
      <c r="I9" s="11">
        <v>1</v>
      </c>
      <c r="J9" s="10" t="s">
        <v>52</v>
      </c>
      <c r="K9" s="5">
        <v>1</v>
      </c>
      <c r="L9" s="4" t="s">
        <v>52</v>
      </c>
    </row>
    <row r="10" spans="1:12" ht="14.25">
      <c r="A10" s="5"/>
      <c r="B10" s="13"/>
      <c r="C10" s="5">
        <v>1</v>
      </c>
      <c r="D10" s="6" t="s">
        <v>53</v>
      </c>
      <c r="E10" s="5">
        <v>1</v>
      </c>
      <c r="F10" s="6" t="s">
        <v>53</v>
      </c>
      <c r="G10" s="5">
        <v>1</v>
      </c>
      <c r="H10" s="6" t="s">
        <v>53</v>
      </c>
      <c r="I10" s="5">
        <v>1</v>
      </c>
      <c r="J10" s="6" t="s">
        <v>53</v>
      </c>
      <c r="K10" s="9">
        <v>1</v>
      </c>
      <c r="L10" s="10" t="s">
        <v>53</v>
      </c>
    </row>
    <row r="11" spans="1:12" ht="14.25">
      <c r="A11" s="5"/>
      <c r="B11" s="13"/>
      <c r="C11" s="3">
        <v>25</v>
      </c>
      <c r="D11" s="4" t="s">
        <v>54</v>
      </c>
      <c r="E11" s="3"/>
      <c r="F11" s="4"/>
      <c r="G11" s="3">
        <v>25</v>
      </c>
      <c r="H11" s="4" t="s">
        <v>54</v>
      </c>
      <c r="I11" s="3"/>
      <c r="J11" s="4"/>
      <c r="K11" s="5"/>
      <c r="L11" s="6"/>
    </row>
    <row r="12" spans="1:12" ht="15" thickBot="1">
      <c r="A12" s="5"/>
      <c r="B12" s="13"/>
      <c r="C12" s="3">
        <v>3</v>
      </c>
      <c r="D12" s="23" t="s">
        <v>55</v>
      </c>
      <c r="E12" s="3">
        <v>1</v>
      </c>
      <c r="F12" s="4" t="s">
        <v>57</v>
      </c>
      <c r="G12" s="3">
        <v>3</v>
      </c>
      <c r="H12" s="23" t="s">
        <v>55</v>
      </c>
      <c r="I12" s="3">
        <v>1</v>
      </c>
      <c r="J12" s="4" t="s">
        <v>57</v>
      </c>
      <c r="K12" s="7"/>
      <c r="L12" s="8"/>
    </row>
    <row r="13" spans="1:12" ht="3" customHeight="1" thickTop="1" thickBot="1">
      <c r="A13" s="5"/>
      <c r="B13" s="13"/>
      <c r="C13" s="14"/>
      <c r="D13" s="15"/>
      <c r="E13" s="16" t="s">
        <v>56</v>
      </c>
      <c r="F13" s="16"/>
      <c r="G13" s="15"/>
      <c r="H13" s="16"/>
      <c r="I13" s="15"/>
      <c r="J13" s="14"/>
      <c r="K13" s="5"/>
      <c r="L13" s="6"/>
    </row>
    <row r="14" spans="1:12" ht="15.75" thickTop="1">
      <c r="A14" s="5"/>
      <c r="B14" s="13"/>
      <c r="C14" s="159" t="s">
        <v>10</v>
      </c>
      <c r="D14" s="160"/>
      <c r="E14" s="159" t="s">
        <v>10</v>
      </c>
      <c r="F14" s="160"/>
      <c r="G14" s="159" t="s">
        <v>10</v>
      </c>
      <c r="H14" s="160"/>
      <c r="I14" s="159" t="s">
        <v>10</v>
      </c>
      <c r="J14" s="161"/>
      <c r="K14" s="5"/>
      <c r="L14" s="6"/>
    </row>
    <row r="15" spans="1:12" ht="14.25">
      <c r="A15" s="29"/>
      <c r="C15" s="166" t="s">
        <v>75</v>
      </c>
      <c r="D15" s="168"/>
      <c r="E15" s="166" t="s">
        <v>77</v>
      </c>
      <c r="F15" s="167"/>
      <c r="G15" s="166" t="s">
        <v>81</v>
      </c>
      <c r="H15" s="167"/>
      <c r="I15" s="166" t="s">
        <v>82</v>
      </c>
      <c r="J15" s="167"/>
      <c r="K15" s="5"/>
      <c r="L15" s="6"/>
    </row>
    <row r="16" spans="1:12" ht="14.25">
      <c r="A16" s="29"/>
      <c r="C16" s="3">
        <v>1.5</v>
      </c>
      <c r="D16" s="4" t="s">
        <v>11</v>
      </c>
      <c r="E16" s="3">
        <v>1</v>
      </c>
      <c r="F16" s="4" t="s">
        <v>11</v>
      </c>
      <c r="G16" s="12">
        <v>1</v>
      </c>
      <c r="H16" s="12" t="s">
        <v>11</v>
      </c>
      <c r="I16" s="3">
        <v>1</v>
      </c>
      <c r="J16" s="12" t="s">
        <v>11</v>
      </c>
      <c r="K16" s="5"/>
      <c r="L16" s="6"/>
    </row>
    <row r="17" spans="1:12" ht="14.25">
      <c r="A17" s="29"/>
      <c r="C17" s="9">
        <v>1</v>
      </c>
      <c r="D17" s="10" t="s">
        <v>12</v>
      </c>
      <c r="E17" s="9">
        <v>1</v>
      </c>
      <c r="F17" s="10" t="s">
        <v>12</v>
      </c>
      <c r="G17" s="11">
        <v>1</v>
      </c>
      <c r="H17" s="11" t="s">
        <v>12</v>
      </c>
      <c r="I17" s="9">
        <v>1</v>
      </c>
      <c r="J17" s="11" t="s">
        <v>14</v>
      </c>
      <c r="K17" s="5"/>
      <c r="L17" s="6"/>
    </row>
    <row r="18" spans="1:12" ht="14.25">
      <c r="A18" s="29"/>
      <c r="C18" s="3">
        <v>5</v>
      </c>
      <c r="D18" s="10" t="s">
        <v>80</v>
      </c>
      <c r="E18" s="9">
        <v>2</v>
      </c>
      <c r="F18" s="10" t="s">
        <v>13</v>
      </c>
      <c r="G18" s="13">
        <v>2</v>
      </c>
      <c r="H18" s="13" t="s">
        <v>13</v>
      </c>
      <c r="I18" s="5">
        <v>2</v>
      </c>
      <c r="J18" s="13" t="s">
        <v>13</v>
      </c>
      <c r="K18" s="5"/>
      <c r="L18" s="6"/>
    </row>
    <row r="19" spans="1:12" ht="14.25">
      <c r="A19" s="29"/>
      <c r="C19" s="26"/>
      <c r="D19" s="27"/>
      <c r="E19" s="26"/>
      <c r="F19" s="25" t="s">
        <v>69</v>
      </c>
      <c r="G19" s="3">
        <v>5</v>
      </c>
      <c r="H19" s="4" t="s">
        <v>80</v>
      </c>
      <c r="I19" s="9">
        <v>3</v>
      </c>
      <c r="J19" s="10" t="s">
        <v>61</v>
      </c>
      <c r="K19" s="5"/>
      <c r="L19" s="6"/>
    </row>
    <row r="20" spans="1:12" ht="14.25">
      <c r="A20" s="29"/>
      <c r="C20" s="26"/>
      <c r="D20" s="25" t="s">
        <v>69</v>
      </c>
      <c r="E20" s="11">
        <v>1</v>
      </c>
      <c r="F20" s="10" t="s">
        <v>70</v>
      </c>
      <c r="G20" s="24"/>
      <c r="H20" s="35"/>
      <c r="I20" s="2"/>
      <c r="J20" s="13"/>
      <c r="K20" s="5"/>
      <c r="L20" s="6"/>
    </row>
    <row r="21" spans="1:12" ht="14.25">
      <c r="A21" s="29"/>
      <c r="C21" s="9">
        <v>1</v>
      </c>
      <c r="D21" s="11" t="s">
        <v>70</v>
      </c>
      <c r="E21" s="9">
        <v>0.5</v>
      </c>
      <c r="F21" s="6" t="s">
        <v>74</v>
      </c>
      <c r="I21" s="26"/>
      <c r="J21" s="25" t="s">
        <v>69</v>
      </c>
      <c r="K21" s="5"/>
      <c r="L21" s="6"/>
    </row>
    <row r="22" spans="1:12" ht="14.25">
      <c r="A22" s="29"/>
      <c r="C22" s="9">
        <v>0.5</v>
      </c>
      <c r="D22" s="10" t="s">
        <v>74</v>
      </c>
      <c r="E22" s="11"/>
      <c r="F22" s="25" t="s">
        <v>76</v>
      </c>
      <c r="I22" s="9">
        <v>1</v>
      </c>
      <c r="J22" s="11" t="s">
        <v>70</v>
      </c>
      <c r="K22" s="5"/>
      <c r="L22" s="6"/>
    </row>
    <row r="23" spans="1:12" ht="14.25">
      <c r="A23" s="29"/>
      <c r="C23" s="26"/>
      <c r="E23" s="9">
        <v>1</v>
      </c>
      <c r="F23" s="10" t="s">
        <v>16</v>
      </c>
      <c r="G23" s="26"/>
      <c r="H23" s="25" t="s">
        <v>69</v>
      </c>
      <c r="I23" s="9">
        <v>0.5</v>
      </c>
      <c r="J23" s="10" t="s">
        <v>74</v>
      </c>
      <c r="K23" s="5"/>
      <c r="L23" s="6"/>
    </row>
    <row r="24" spans="1:12" ht="14.25">
      <c r="A24" s="29"/>
      <c r="C24" s="9"/>
      <c r="D24" s="32" t="s">
        <v>58</v>
      </c>
      <c r="E24" s="9">
        <v>0.5</v>
      </c>
      <c r="F24" s="10" t="s">
        <v>17</v>
      </c>
      <c r="G24" s="9">
        <v>1</v>
      </c>
      <c r="H24" s="11" t="s">
        <v>70</v>
      </c>
      <c r="I24" s="34" t="s">
        <v>15</v>
      </c>
      <c r="J24" s="25"/>
      <c r="K24" s="5"/>
      <c r="L24" s="6"/>
    </row>
    <row r="25" spans="1:12" ht="14.25">
      <c r="A25" s="29"/>
      <c r="C25" s="24">
        <v>6</v>
      </c>
      <c r="D25" s="33" t="s">
        <v>59</v>
      </c>
      <c r="E25" s="9">
        <v>1</v>
      </c>
      <c r="F25" s="10" t="s">
        <v>78</v>
      </c>
      <c r="G25" s="9">
        <v>0.5</v>
      </c>
      <c r="H25" s="10" t="s">
        <v>74</v>
      </c>
      <c r="I25" s="9">
        <v>2</v>
      </c>
      <c r="J25" s="13" t="s">
        <v>16</v>
      </c>
      <c r="K25" s="5"/>
      <c r="L25" s="6"/>
    </row>
    <row r="26" spans="1:12" ht="14.25">
      <c r="A26" s="29"/>
      <c r="C26" s="9">
        <v>0.5</v>
      </c>
      <c r="D26" s="11" t="s">
        <v>60</v>
      </c>
      <c r="E26" s="7">
        <v>3</v>
      </c>
      <c r="F26" s="10" t="s">
        <v>79</v>
      </c>
      <c r="I26" s="9">
        <v>1.5</v>
      </c>
      <c r="J26" s="11" t="s">
        <v>17</v>
      </c>
      <c r="K26" s="5"/>
      <c r="L26" s="6"/>
    </row>
    <row r="27" spans="1:12" ht="15" thickBot="1">
      <c r="A27" s="29"/>
      <c r="C27" s="9">
        <v>5</v>
      </c>
      <c r="D27" s="10" t="s">
        <v>50</v>
      </c>
      <c r="E27" s="9">
        <v>5</v>
      </c>
      <c r="F27" s="10" t="s">
        <v>50</v>
      </c>
      <c r="G27" s="9">
        <v>5</v>
      </c>
      <c r="H27" s="10" t="s">
        <v>50</v>
      </c>
      <c r="I27" s="9">
        <v>5</v>
      </c>
      <c r="J27" s="10" t="s">
        <v>50</v>
      </c>
      <c r="K27" s="5"/>
      <c r="L27" s="6"/>
    </row>
    <row r="28" spans="1:12" ht="3" customHeight="1" thickTop="1" thickBot="1">
      <c r="A28" s="7"/>
      <c r="B28" s="17"/>
      <c r="C28" s="14"/>
      <c r="D28" s="15"/>
      <c r="E28" s="16"/>
      <c r="F28" s="16"/>
      <c r="G28" s="15"/>
      <c r="H28" s="16"/>
      <c r="I28" s="15"/>
      <c r="J28" s="14"/>
      <c r="K28" s="5"/>
      <c r="L28" s="6"/>
    </row>
    <row r="29" spans="1:12" ht="15.75" thickTop="1">
      <c r="A29" s="162" t="s">
        <v>18</v>
      </c>
      <c r="B29" s="163"/>
      <c r="C29" s="159" t="s">
        <v>19</v>
      </c>
      <c r="D29" s="160"/>
      <c r="E29" s="159" t="s">
        <v>19</v>
      </c>
      <c r="F29" s="160"/>
      <c r="G29" s="159" t="s">
        <v>19</v>
      </c>
      <c r="H29" s="160"/>
      <c r="I29" s="159" t="s">
        <v>19</v>
      </c>
      <c r="J29" s="161"/>
      <c r="K29" s="5"/>
      <c r="L29" s="6"/>
    </row>
    <row r="30" spans="1:12" ht="14.25">
      <c r="A30" s="166" t="s">
        <v>20</v>
      </c>
      <c r="B30" s="168"/>
      <c r="C30" s="167" t="s">
        <v>83</v>
      </c>
      <c r="D30" s="168"/>
      <c r="E30" s="172" t="s">
        <v>84</v>
      </c>
      <c r="F30" s="173"/>
      <c r="G30" s="169" t="s">
        <v>97</v>
      </c>
      <c r="H30" s="168"/>
      <c r="I30" s="166" t="s">
        <v>20</v>
      </c>
      <c r="J30" s="168"/>
      <c r="K30" s="5"/>
      <c r="L30" s="6"/>
    </row>
    <row r="31" spans="1:12" ht="14.25">
      <c r="A31" s="9">
        <v>40</v>
      </c>
      <c r="B31" s="10" t="s">
        <v>51</v>
      </c>
      <c r="C31" s="9">
        <v>40</v>
      </c>
      <c r="D31" s="10" t="s">
        <v>51</v>
      </c>
      <c r="E31" s="9">
        <v>40</v>
      </c>
      <c r="F31" s="10" t="s">
        <v>51</v>
      </c>
      <c r="G31" s="9">
        <v>5</v>
      </c>
      <c r="H31" s="10" t="s">
        <v>13</v>
      </c>
      <c r="I31" s="9">
        <v>40</v>
      </c>
      <c r="J31" s="10" t="s">
        <v>51</v>
      </c>
      <c r="K31" s="5"/>
      <c r="L31" s="6"/>
    </row>
    <row r="32" spans="1:12" ht="14.25">
      <c r="A32" s="9">
        <v>40</v>
      </c>
      <c r="B32" s="10" t="s">
        <v>49</v>
      </c>
      <c r="C32" s="29">
        <v>2</v>
      </c>
      <c r="D32" s="6" t="s">
        <v>61</v>
      </c>
      <c r="E32" s="9">
        <v>2</v>
      </c>
      <c r="F32" s="10" t="s">
        <v>96</v>
      </c>
      <c r="G32" s="29">
        <v>3</v>
      </c>
      <c r="H32" s="6" t="s">
        <v>61</v>
      </c>
      <c r="I32" s="9">
        <v>40</v>
      </c>
      <c r="J32" s="10" t="s">
        <v>49</v>
      </c>
      <c r="K32" s="5"/>
      <c r="L32" s="6"/>
    </row>
    <row r="33" spans="1:12" ht="14.25">
      <c r="A33" s="9">
        <v>1</v>
      </c>
      <c r="B33" s="28" t="s">
        <v>63</v>
      </c>
      <c r="C33" s="9">
        <v>0.5</v>
      </c>
      <c r="D33" s="10" t="s">
        <v>60</v>
      </c>
      <c r="E33" s="9">
        <v>5</v>
      </c>
      <c r="F33" s="10" t="s">
        <v>65</v>
      </c>
      <c r="G33" s="9">
        <v>2</v>
      </c>
      <c r="H33" s="10" t="s">
        <v>60</v>
      </c>
      <c r="I33" s="9">
        <v>1</v>
      </c>
      <c r="J33" s="28" t="s">
        <v>63</v>
      </c>
      <c r="K33" s="5"/>
      <c r="L33" s="6"/>
    </row>
    <row r="34" spans="1:12" ht="14.25">
      <c r="A34" s="9">
        <v>1</v>
      </c>
      <c r="B34" s="21" t="s">
        <v>62</v>
      </c>
      <c r="C34" s="9">
        <v>0.5</v>
      </c>
      <c r="D34" s="10" t="s">
        <v>74</v>
      </c>
      <c r="E34" s="9">
        <v>0.5</v>
      </c>
      <c r="F34" s="10" t="s">
        <v>74</v>
      </c>
      <c r="G34" s="9">
        <v>0.5</v>
      </c>
      <c r="H34" s="28" t="s">
        <v>63</v>
      </c>
      <c r="I34" s="9">
        <v>1</v>
      </c>
      <c r="J34" s="21" t="s">
        <v>62</v>
      </c>
      <c r="K34" s="5"/>
      <c r="L34" s="6"/>
    </row>
    <row r="35" spans="1:12" ht="14.25">
      <c r="A35" s="24"/>
      <c r="C35" s="9">
        <v>1</v>
      </c>
      <c r="D35" s="21" t="s">
        <v>98</v>
      </c>
      <c r="E35" s="56">
        <v>1</v>
      </c>
      <c r="F35" s="54" t="s">
        <v>100</v>
      </c>
      <c r="G35" s="9">
        <v>1</v>
      </c>
      <c r="H35" s="21" t="s">
        <v>62</v>
      </c>
      <c r="I35" s="5"/>
      <c r="J35" s="13"/>
      <c r="K35" s="5"/>
      <c r="L35" s="6"/>
    </row>
    <row r="36" spans="1:12" ht="14.25">
      <c r="A36" s="5"/>
      <c r="B36" s="6"/>
      <c r="C36" s="9">
        <v>2</v>
      </c>
      <c r="D36" s="55" t="s">
        <v>99</v>
      </c>
      <c r="E36" s="9">
        <v>1</v>
      </c>
      <c r="F36" s="21" t="s">
        <v>98</v>
      </c>
      <c r="G36" s="9" t="s">
        <v>107</v>
      </c>
      <c r="H36" s="10"/>
      <c r="I36" s="5"/>
      <c r="J36" s="6"/>
      <c r="K36" s="5"/>
      <c r="L36" s="6"/>
    </row>
    <row r="37" spans="1:12" ht="14.25">
      <c r="A37" s="5"/>
      <c r="B37" s="6"/>
      <c r="C37" s="13"/>
      <c r="D37" s="28"/>
      <c r="E37" s="9">
        <v>2</v>
      </c>
      <c r="F37" s="55" t="s">
        <v>99</v>
      </c>
      <c r="G37" s="18" t="s">
        <v>108</v>
      </c>
      <c r="H37" s="2"/>
      <c r="I37" s="5"/>
      <c r="J37" s="13"/>
      <c r="K37" s="5"/>
      <c r="L37" s="6"/>
    </row>
    <row r="38" spans="1:12" ht="14.25">
      <c r="A38" s="9">
        <v>5</v>
      </c>
      <c r="B38" s="10" t="s">
        <v>50</v>
      </c>
      <c r="C38" s="9">
        <v>5</v>
      </c>
      <c r="D38" s="10" t="s">
        <v>50</v>
      </c>
      <c r="E38" s="9">
        <v>5</v>
      </c>
      <c r="F38" s="10" t="s">
        <v>50</v>
      </c>
      <c r="G38" s="9">
        <v>5</v>
      </c>
      <c r="H38" s="10" t="s">
        <v>50</v>
      </c>
      <c r="I38" s="9">
        <v>5</v>
      </c>
      <c r="J38" s="10" t="s">
        <v>50</v>
      </c>
      <c r="K38" s="7"/>
      <c r="L38" s="8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t="s">
        <v>103</v>
      </c>
      <c r="K40" s="31" t="s">
        <v>73</v>
      </c>
      <c r="L40" s="2"/>
    </row>
    <row r="41" spans="1:12" ht="14.25">
      <c r="K41" s="2"/>
      <c r="L41" s="2"/>
    </row>
    <row r="42" spans="1:12" ht="14.25">
      <c r="K42" s="2"/>
      <c r="L42" s="2"/>
    </row>
    <row r="43" spans="1:12" ht="14.25">
      <c r="K43" s="2"/>
      <c r="L43" s="2"/>
    </row>
    <row r="44" spans="1:12" ht="14.25">
      <c r="A44" t="s">
        <v>133</v>
      </c>
      <c r="K44" s="2"/>
      <c r="L44" s="2"/>
    </row>
    <row r="45" spans="1:12" ht="26.25" customHeight="1">
      <c r="A45" s="169" t="s">
        <v>134</v>
      </c>
      <c r="B45" s="168"/>
      <c r="C45" s="170" t="s">
        <v>67</v>
      </c>
      <c r="D45" s="171"/>
      <c r="E45" s="169" t="s">
        <v>135</v>
      </c>
      <c r="F45" s="168"/>
      <c r="K45" s="2"/>
      <c r="L45" s="2"/>
    </row>
    <row r="46" spans="1:12" ht="14.25">
      <c r="A46" s="9">
        <v>40</v>
      </c>
      <c r="B46" s="10" t="s">
        <v>51</v>
      </c>
      <c r="C46" s="3">
        <v>5</v>
      </c>
      <c r="D46" s="4" t="s">
        <v>61</v>
      </c>
      <c r="E46" s="9">
        <v>1</v>
      </c>
      <c r="F46" s="10" t="s">
        <v>11</v>
      </c>
      <c r="K46" s="2"/>
      <c r="L46" s="2"/>
    </row>
    <row r="47" spans="1:12" ht="14.25">
      <c r="A47" s="9">
        <v>1.5</v>
      </c>
      <c r="B47" s="10" t="s">
        <v>11</v>
      </c>
      <c r="C47" s="9">
        <v>1</v>
      </c>
      <c r="D47" s="10" t="s">
        <v>11</v>
      </c>
      <c r="E47" s="9">
        <v>7</v>
      </c>
      <c r="F47" s="10" t="s">
        <v>64</v>
      </c>
      <c r="K47" s="2"/>
      <c r="L47" s="2"/>
    </row>
    <row r="48" spans="1:12" ht="14.25">
      <c r="A48" s="5">
        <v>2</v>
      </c>
      <c r="B48" s="6" t="s">
        <v>16</v>
      </c>
      <c r="C48" s="7">
        <v>2</v>
      </c>
      <c r="D48" s="8" t="s">
        <v>16</v>
      </c>
      <c r="E48" s="9" t="s">
        <v>136</v>
      </c>
      <c r="F48" s="10"/>
      <c r="K48" s="2"/>
      <c r="L48" s="2"/>
    </row>
    <row r="49" spans="1:12" ht="14.25">
      <c r="A49" s="9">
        <v>10</v>
      </c>
      <c r="B49" s="10" t="s">
        <v>64</v>
      </c>
      <c r="C49" s="9">
        <v>0.5</v>
      </c>
      <c r="D49" s="10" t="s">
        <v>7</v>
      </c>
      <c r="E49" s="5">
        <v>2</v>
      </c>
      <c r="F49" s="10" t="s">
        <v>16</v>
      </c>
      <c r="G49" s="2"/>
      <c r="H49" s="2"/>
      <c r="I49" s="2"/>
      <c r="J49" s="2"/>
      <c r="K49" s="2"/>
      <c r="L49" s="2"/>
    </row>
    <row r="50" spans="1:12" ht="14.25">
      <c r="A50" s="9">
        <v>10</v>
      </c>
      <c r="B50" s="10" t="s">
        <v>65</v>
      </c>
      <c r="C50" s="9">
        <v>0.5</v>
      </c>
      <c r="D50" s="10" t="s">
        <v>68</v>
      </c>
      <c r="E50" s="9">
        <v>0.5</v>
      </c>
      <c r="F50" s="10" t="s">
        <v>7</v>
      </c>
      <c r="G50" s="2"/>
      <c r="H50" s="2"/>
      <c r="I50" s="2"/>
      <c r="J50" s="2"/>
      <c r="K50" s="2"/>
      <c r="L50" s="2"/>
    </row>
    <row r="51" spans="1:12" ht="14.25">
      <c r="A51" s="9">
        <v>500</v>
      </c>
      <c r="B51" s="39" t="s">
        <v>66</v>
      </c>
      <c r="C51" s="2"/>
      <c r="D51" s="2"/>
      <c r="E51" s="9">
        <v>0.5</v>
      </c>
      <c r="F51" s="10" t="s">
        <v>68</v>
      </c>
      <c r="G51" s="2"/>
      <c r="H51" s="2"/>
      <c r="I51" s="2"/>
      <c r="J51" s="2"/>
      <c r="K51" s="2"/>
      <c r="L51" s="2"/>
    </row>
    <row r="52" spans="1:12" ht="14.2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4.2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4.2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4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4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4.2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4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4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4.2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4.25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4.25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4.25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4.2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4.2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4.2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4.2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4.2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4.25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4.2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mergeCells count="33">
    <mergeCell ref="G29:H29"/>
    <mergeCell ref="I29:J29"/>
    <mergeCell ref="G30:H30"/>
    <mergeCell ref="A45:B45"/>
    <mergeCell ref="C45:D45"/>
    <mergeCell ref="E45:F45"/>
    <mergeCell ref="E30:F30"/>
    <mergeCell ref="E15:F15"/>
    <mergeCell ref="C15:D15"/>
    <mergeCell ref="I15:J15"/>
    <mergeCell ref="G15:H15"/>
    <mergeCell ref="I30:J30"/>
    <mergeCell ref="A29:B29"/>
    <mergeCell ref="A30:B30"/>
    <mergeCell ref="C30:D30"/>
    <mergeCell ref="C29:D29"/>
    <mergeCell ref="E29:F29"/>
    <mergeCell ref="K4:L4"/>
    <mergeCell ref="C4:D4"/>
    <mergeCell ref="E4:F4"/>
    <mergeCell ref="A3:B3"/>
    <mergeCell ref="C3:D3"/>
    <mergeCell ref="E3:F3"/>
    <mergeCell ref="G3:H3"/>
    <mergeCell ref="I3:J3"/>
    <mergeCell ref="K3:L3"/>
    <mergeCell ref="G4:H4"/>
    <mergeCell ref="A4:B4"/>
    <mergeCell ref="I4:J4"/>
    <mergeCell ref="C14:D14"/>
    <mergeCell ref="E14:F14"/>
    <mergeCell ref="G14:H14"/>
    <mergeCell ref="I14:J14"/>
  </mergeCells>
  <phoneticPr fontId="0" type="noConversion"/>
  <pageMargins left="0.71" right="0.53" top="0.72" bottom="0.4" header="0.3" footer="0.28999999999999998"/>
  <pageSetup paperSize="9" scale="96" orientation="landscape" horizontalDpi="4294967293" verticalDpi="300" r:id="rId1"/>
  <headerFooter alignWithMargins="0">
    <oddHeader>&amp;L&amp;"Arial,Negrito"Igreja Batista Manancial&amp;C&amp;"Arial,Negrito"&amp;9Retiro do Grupo Sênior 2006&amp;R&amp;9www.geocities.com/retirosenior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>
      <selection activeCell="I41" sqref="I41"/>
    </sheetView>
  </sheetViews>
  <sheetFormatPr defaultRowHeight="12.75"/>
  <cols>
    <col min="1" max="1" width="4.140625" customWidth="1"/>
    <col min="2" max="2" width="19" customWidth="1"/>
    <col min="3" max="3" width="4.28515625" customWidth="1"/>
    <col min="4" max="4" width="18.5703125" customWidth="1"/>
    <col min="5" max="5" width="4.140625" customWidth="1"/>
    <col min="6" max="6" width="18.7109375" customWidth="1"/>
    <col min="7" max="7" width="4.85546875" customWidth="1"/>
    <col min="8" max="8" width="19.7109375" customWidth="1"/>
    <col min="9" max="9" width="4.5703125" customWidth="1"/>
    <col min="10" max="10" width="19.7109375" customWidth="1"/>
    <col min="11" max="11" width="4.85546875" customWidth="1"/>
    <col min="12" max="12" width="17" customWidth="1"/>
  </cols>
  <sheetData>
    <row r="1" spans="1:12" ht="15.75">
      <c r="A1" s="1" t="s">
        <v>131</v>
      </c>
    </row>
    <row r="3" spans="1:12" ht="15">
      <c r="A3" s="162" t="s">
        <v>0</v>
      </c>
      <c r="B3" s="163"/>
      <c r="C3" s="162" t="s">
        <v>3</v>
      </c>
      <c r="D3" s="163"/>
      <c r="E3" s="162" t="s">
        <v>4</v>
      </c>
      <c r="F3" s="163"/>
      <c r="G3" s="162" t="s">
        <v>1</v>
      </c>
      <c r="H3" s="163"/>
      <c r="I3" s="165" t="s">
        <v>2</v>
      </c>
      <c r="J3" s="165"/>
      <c r="K3" s="156"/>
      <c r="L3" s="157"/>
    </row>
    <row r="4" spans="1:12" ht="15">
      <c r="A4" s="156"/>
      <c r="B4" s="157"/>
      <c r="C4" s="156" t="s">
        <v>6</v>
      </c>
      <c r="D4" s="164"/>
      <c r="E4" s="156" t="s">
        <v>6</v>
      </c>
      <c r="F4" s="164"/>
      <c r="G4" s="156" t="s">
        <v>6</v>
      </c>
      <c r="H4" s="164"/>
      <c r="I4" s="158" t="s">
        <v>6</v>
      </c>
      <c r="J4" s="158"/>
      <c r="K4" s="156"/>
      <c r="L4" s="157"/>
    </row>
    <row r="5" spans="1:12" ht="14.25">
      <c r="A5" s="5"/>
      <c r="B5" s="13"/>
      <c r="C5" s="9">
        <v>4</v>
      </c>
      <c r="D5" s="10" t="s">
        <v>7</v>
      </c>
      <c r="E5" s="9">
        <v>4</v>
      </c>
      <c r="F5" s="10" t="s">
        <v>7</v>
      </c>
      <c r="G5" s="9">
        <v>4</v>
      </c>
      <c r="H5" s="10" t="s">
        <v>7</v>
      </c>
      <c r="I5" s="11">
        <v>4</v>
      </c>
      <c r="J5" s="11" t="s">
        <v>7</v>
      </c>
      <c r="K5" s="5"/>
      <c r="L5" s="13"/>
    </row>
    <row r="6" spans="1:12" ht="14.25">
      <c r="A6" s="5"/>
      <c r="B6" s="13"/>
      <c r="C6" s="5">
        <v>0.5</v>
      </c>
      <c r="D6" s="6" t="s">
        <v>8</v>
      </c>
      <c r="E6" s="5">
        <v>0.5</v>
      </c>
      <c r="F6" s="6" t="s">
        <v>8</v>
      </c>
      <c r="G6" s="5">
        <v>0.5</v>
      </c>
      <c r="H6" s="6" t="s">
        <v>8</v>
      </c>
      <c r="I6" s="2">
        <v>0.5</v>
      </c>
      <c r="J6" s="2" t="s">
        <v>8</v>
      </c>
      <c r="K6" s="5"/>
      <c r="L6" s="28"/>
    </row>
    <row r="7" spans="1:12" ht="14.25">
      <c r="A7" s="5"/>
      <c r="B7" s="13"/>
      <c r="C7" s="9"/>
      <c r="D7" s="10" t="s">
        <v>9</v>
      </c>
      <c r="E7" s="9"/>
      <c r="F7" s="10" t="s">
        <v>9</v>
      </c>
      <c r="G7" s="9"/>
      <c r="H7" s="10" t="s">
        <v>9</v>
      </c>
      <c r="I7" s="11"/>
      <c r="J7" s="11" t="s">
        <v>9</v>
      </c>
      <c r="K7" s="5"/>
      <c r="L7" s="13"/>
    </row>
    <row r="8" spans="1:12" ht="14.25">
      <c r="A8" s="5"/>
      <c r="B8" s="13"/>
      <c r="C8" s="5">
        <v>45</v>
      </c>
      <c r="D8" s="6" t="s">
        <v>51</v>
      </c>
      <c r="E8" s="5">
        <v>45</v>
      </c>
      <c r="F8" s="6" t="s">
        <v>51</v>
      </c>
      <c r="G8" s="5">
        <v>45</v>
      </c>
      <c r="H8" s="6" t="s">
        <v>51</v>
      </c>
      <c r="I8" s="2">
        <v>45</v>
      </c>
      <c r="J8" s="6" t="s">
        <v>51</v>
      </c>
      <c r="K8" s="5"/>
      <c r="L8" s="13"/>
    </row>
    <row r="9" spans="1:12" ht="14.25">
      <c r="A9" s="5"/>
      <c r="B9" s="13"/>
      <c r="C9" s="9">
        <v>1</v>
      </c>
      <c r="D9" s="10" t="s">
        <v>52</v>
      </c>
      <c r="E9" s="9">
        <v>1</v>
      </c>
      <c r="F9" s="10" t="s">
        <v>52</v>
      </c>
      <c r="G9" s="9">
        <v>1</v>
      </c>
      <c r="H9" s="10" t="s">
        <v>52</v>
      </c>
      <c r="I9" s="11">
        <v>1</v>
      </c>
      <c r="J9" s="10" t="s">
        <v>52</v>
      </c>
      <c r="K9" s="5"/>
      <c r="L9" s="13"/>
    </row>
    <row r="10" spans="1:12" ht="14.25">
      <c r="A10" s="5"/>
      <c r="B10" s="13"/>
      <c r="C10" s="5">
        <v>1</v>
      </c>
      <c r="D10" s="6" t="s">
        <v>53</v>
      </c>
      <c r="E10" s="5">
        <v>1</v>
      </c>
      <c r="F10" s="6" t="s">
        <v>53</v>
      </c>
      <c r="G10" s="5">
        <v>1</v>
      </c>
      <c r="H10" s="6" t="s">
        <v>53</v>
      </c>
      <c r="I10" s="5">
        <v>1</v>
      </c>
      <c r="J10" s="6" t="s">
        <v>53</v>
      </c>
      <c r="K10" s="5"/>
      <c r="L10" s="13"/>
    </row>
    <row r="11" spans="1:12" ht="14.25">
      <c r="A11" s="5"/>
      <c r="B11" s="13"/>
      <c r="C11" s="3">
        <v>25</v>
      </c>
      <c r="D11" s="4" t="s">
        <v>54</v>
      </c>
      <c r="E11" s="3"/>
      <c r="F11" s="4"/>
      <c r="G11" s="3">
        <v>25</v>
      </c>
      <c r="H11" s="4" t="s">
        <v>54</v>
      </c>
      <c r="I11" s="3"/>
      <c r="J11" s="4"/>
      <c r="K11" s="5"/>
      <c r="L11" s="13"/>
    </row>
    <row r="12" spans="1:12" ht="15" thickBot="1">
      <c r="A12" s="5"/>
      <c r="B12" s="13"/>
      <c r="C12" s="3">
        <v>3</v>
      </c>
      <c r="D12" s="23" t="s">
        <v>55</v>
      </c>
      <c r="E12" s="3">
        <v>1</v>
      </c>
      <c r="F12" s="4" t="s">
        <v>57</v>
      </c>
      <c r="G12" s="3">
        <v>3</v>
      </c>
      <c r="H12" s="23" t="s">
        <v>55</v>
      </c>
      <c r="I12" s="3">
        <v>1</v>
      </c>
      <c r="J12" s="4" t="s">
        <v>57</v>
      </c>
      <c r="K12" s="5"/>
      <c r="L12" s="13"/>
    </row>
    <row r="13" spans="1:12" ht="3" customHeight="1" thickTop="1" thickBot="1">
      <c r="A13" s="5"/>
      <c r="B13" s="13"/>
      <c r="C13" s="14"/>
      <c r="D13" s="15"/>
      <c r="E13" s="16" t="s">
        <v>56</v>
      </c>
      <c r="F13" s="16"/>
      <c r="G13" s="15"/>
      <c r="H13" s="16"/>
      <c r="I13" s="15"/>
      <c r="J13" s="14"/>
      <c r="K13" s="5"/>
      <c r="L13" s="13"/>
    </row>
    <row r="14" spans="1:12" ht="15.75" thickTop="1">
      <c r="A14" s="5"/>
      <c r="B14" s="13"/>
      <c r="C14" s="159" t="s">
        <v>10</v>
      </c>
      <c r="D14" s="160"/>
      <c r="E14" s="159" t="s">
        <v>10</v>
      </c>
      <c r="F14" s="160"/>
      <c r="G14" s="159" t="s">
        <v>10</v>
      </c>
      <c r="H14" s="160"/>
      <c r="I14" s="159" t="s">
        <v>10</v>
      </c>
      <c r="J14" s="161"/>
      <c r="K14" s="5"/>
      <c r="L14" s="13"/>
    </row>
    <row r="15" spans="1:12" ht="14.25">
      <c r="A15" s="29"/>
      <c r="C15" s="166" t="s">
        <v>75</v>
      </c>
      <c r="D15" s="168"/>
      <c r="E15" s="166" t="s">
        <v>77</v>
      </c>
      <c r="F15" s="167"/>
      <c r="G15" s="166" t="s">
        <v>81</v>
      </c>
      <c r="H15" s="167"/>
      <c r="I15" s="166" t="s">
        <v>82</v>
      </c>
      <c r="J15" s="167"/>
      <c r="K15" s="5"/>
      <c r="L15" s="13"/>
    </row>
    <row r="16" spans="1:12" ht="14.25">
      <c r="A16" s="29"/>
      <c r="C16" s="3">
        <v>1.5</v>
      </c>
      <c r="D16" s="4" t="s">
        <v>11</v>
      </c>
      <c r="E16" s="3">
        <v>1</v>
      </c>
      <c r="F16" s="4" t="s">
        <v>11</v>
      </c>
      <c r="G16" s="12">
        <v>1</v>
      </c>
      <c r="H16" s="12" t="s">
        <v>11</v>
      </c>
      <c r="I16" s="3">
        <v>1</v>
      </c>
      <c r="J16" s="12" t="s">
        <v>11</v>
      </c>
      <c r="K16" s="5"/>
      <c r="L16" s="13"/>
    </row>
    <row r="17" spans="1:12" ht="14.25">
      <c r="A17" s="29"/>
      <c r="C17" s="9">
        <v>1</v>
      </c>
      <c r="D17" s="10" t="s">
        <v>12</v>
      </c>
      <c r="E17" s="9">
        <v>1</v>
      </c>
      <c r="F17" s="10" t="s">
        <v>12</v>
      </c>
      <c r="G17" s="11">
        <v>1</v>
      </c>
      <c r="H17" s="11" t="s">
        <v>12</v>
      </c>
      <c r="I17" s="9">
        <v>1</v>
      </c>
      <c r="J17" s="11" t="s">
        <v>14</v>
      </c>
      <c r="K17" s="5"/>
      <c r="L17" s="13"/>
    </row>
    <row r="18" spans="1:12" ht="14.25">
      <c r="A18" s="29"/>
      <c r="C18" s="3">
        <v>5</v>
      </c>
      <c r="D18" s="10" t="s">
        <v>80</v>
      </c>
      <c r="E18" s="9">
        <v>2</v>
      </c>
      <c r="F18" s="10" t="s">
        <v>13</v>
      </c>
      <c r="G18" s="13">
        <v>2</v>
      </c>
      <c r="H18" s="13" t="s">
        <v>13</v>
      </c>
      <c r="I18" s="5">
        <v>2</v>
      </c>
      <c r="J18" s="13" t="s">
        <v>13</v>
      </c>
      <c r="K18" s="5"/>
      <c r="L18" s="13"/>
    </row>
    <row r="19" spans="1:12" ht="14.25">
      <c r="A19" s="29"/>
      <c r="C19" s="26"/>
      <c r="D19" s="27"/>
      <c r="E19" s="26"/>
      <c r="F19" s="25" t="s">
        <v>69</v>
      </c>
      <c r="G19" s="3">
        <v>5</v>
      </c>
      <c r="H19" s="4" t="s">
        <v>80</v>
      </c>
      <c r="I19" s="9">
        <v>3</v>
      </c>
      <c r="J19" s="10" t="s">
        <v>61</v>
      </c>
      <c r="K19" s="5"/>
      <c r="L19" s="13"/>
    </row>
    <row r="20" spans="1:12" ht="14.25">
      <c r="A20" s="29"/>
      <c r="C20" s="26"/>
      <c r="D20" s="25" t="s">
        <v>69</v>
      </c>
      <c r="E20" s="11">
        <v>1</v>
      </c>
      <c r="F20" s="10" t="s">
        <v>70</v>
      </c>
      <c r="G20" s="24"/>
      <c r="H20" s="35"/>
      <c r="I20" s="2"/>
      <c r="J20" s="13"/>
      <c r="K20" s="5"/>
      <c r="L20" s="13"/>
    </row>
    <row r="21" spans="1:12" ht="14.25">
      <c r="A21" s="29"/>
      <c r="C21" s="9">
        <v>1</v>
      </c>
      <c r="D21" s="11" t="s">
        <v>70</v>
      </c>
      <c r="E21" s="9">
        <v>0.5</v>
      </c>
      <c r="F21" s="6" t="s">
        <v>74</v>
      </c>
      <c r="I21" s="26"/>
      <c r="J21" s="25" t="s">
        <v>69</v>
      </c>
      <c r="K21" s="5"/>
      <c r="L21" s="13"/>
    </row>
    <row r="22" spans="1:12" ht="14.25">
      <c r="A22" s="29"/>
      <c r="C22" s="9">
        <v>0.5</v>
      </c>
      <c r="D22" s="10" t="s">
        <v>74</v>
      </c>
      <c r="E22" s="11"/>
      <c r="F22" s="25" t="s">
        <v>76</v>
      </c>
      <c r="I22" s="9">
        <v>1</v>
      </c>
      <c r="J22" s="11" t="s">
        <v>70</v>
      </c>
      <c r="K22" s="5"/>
      <c r="L22" s="13"/>
    </row>
    <row r="23" spans="1:12" ht="14.25">
      <c r="A23" s="29"/>
      <c r="C23" s="26"/>
      <c r="E23" s="9">
        <v>1</v>
      </c>
      <c r="F23" s="10" t="s">
        <v>16</v>
      </c>
      <c r="G23" s="26"/>
      <c r="H23" s="25" t="s">
        <v>69</v>
      </c>
      <c r="I23" s="9">
        <v>0.5</v>
      </c>
      <c r="J23" s="10" t="s">
        <v>74</v>
      </c>
      <c r="K23" s="5"/>
      <c r="L23" s="13"/>
    </row>
    <row r="24" spans="1:12" ht="14.25">
      <c r="A24" s="29"/>
      <c r="C24" s="9"/>
      <c r="D24" s="32" t="s">
        <v>58</v>
      </c>
      <c r="E24" s="9">
        <v>0.5</v>
      </c>
      <c r="F24" s="10" t="s">
        <v>17</v>
      </c>
      <c r="G24" s="9">
        <v>1</v>
      </c>
      <c r="H24" s="11" t="s">
        <v>70</v>
      </c>
      <c r="I24" s="34" t="s">
        <v>15</v>
      </c>
      <c r="J24" s="25"/>
      <c r="K24" s="5"/>
      <c r="L24" s="13"/>
    </row>
    <row r="25" spans="1:12" ht="14.25">
      <c r="A25" s="29"/>
      <c r="C25" s="24">
        <v>6</v>
      </c>
      <c r="D25" s="33" t="s">
        <v>59</v>
      </c>
      <c r="E25" s="9">
        <v>1</v>
      </c>
      <c r="F25" s="10" t="s">
        <v>78</v>
      </c>
      <c r="G25" s="9">
        <v>0.5</v>
      </c>
      <c r="H25" s="10" t="s">
        <v>74</v>
      </c>
      <c r="I25" s="9">
        <v>2</v>
      </c>
      <c r="J25" s="13" t="s">
        <v>16</v>
      </c>
      <c r="K25" s="5"/>
      <c r="L25" s="13"/>
    </row>
    <row r="26" spans="1:12" ht="14.25">
      <c r="A26" s="29"/>
      <c r="C26" s="9">
        <v>0.5</v>
      </c>
      <c r="D26" s="11" t="s">
        <v>60</v>
      </c>
      <c r="E26" s="7">
        <v>3</v>
      </c>
      <c r="F26" s="10" t="s">
        <v>79</v>
      </c>
      <c r="I26" s="9">
        <v>1.5</v>
      </c>
      <c r="J26" s="11" t="s">
        <v>17</v>
      </c>
      <c r="K26" s="5"/>
      <c r="L26" s="13"/>
    </row>
    <row r="27" spans="1:12" ht="15" thickBot="1">
      <c r="A27" s="29"/>
      <c r="C27" s="9">
        <v>5</v>
      </c>
      <c r="D27" s="10" t="s">
        <v>50</v>
      </c>
      <c r="E27" s="9">
        <v>5</v>
      </c>
      <c r="F27" s="10" t="s">
        <v>50</v>
      </c>
      <c r="G27" s="9">
        <v>5</v>
      </c>
      <c r="H27" s="10" t="s">
        <v>50</v>
      </c>
      <c r="I27" s="9">
        <v>5</v>
      </c>
      <c r="J27" s="10" t="s">
        <v>50</v>
      </c>
      <c r="K27" s="5"/>
      <c r="L27" s="13"/>
    </row>
    <row r="28" spans="1:12" ht="3" customHeight="1" thickTop="1" thickBot="1">
      <c r="A28" s="7"/>
      <c r="B28" s="17"/>
      <c r="C28" s="14"/>
      <c r="D28" s="15"/>
      <c r="E28" s="16"/>
      <c r="F28" s="16"/>
      <c r="G28" s="15"/>
      <c r="H28" s="16"/>
      <c r="I28" s="57"/>
      <c r="J28" s="58"/>
      <c r="K28" s="5"/>
      <c r="L28" s="13"/>
    </row>
    <row r="29" spans="1:12" ht="15.75" thickTop="1">
      <c r="A29" s="162" t="s">
        <v>18</v>
      </c>
      <c r="B29" s="163"/>
      <c r="C29" s="159" t="s">
        <v>19</v>
      </c>
      <c r="D29" s="160"/>
      <c r="E29" s="159" t="s">
        <v>19</v>
      </c>
      <c r="F29" s="160"/>
      <c r="G29" s="159" t="s">
        <v>19</v>
      </c>
      <c r="H29" s="160"/>
      <c r="I29" s="176"/>
      <c r="J29" s="177"/>
      <c r="K29" s="5"/>
      <c r="L29" s="13"/>
    </row>
    <row r="30" spans="1:12" ht="14.25">
      <c r="A30" s="166" t="s">
        <v>20</v>
      </c>
      <c r="B30" s="168"/>
      <c r="C30" s="167" t="s">
        <v>83</v>
      </c>
      <c r="D30" s="168"/>
      <c r="E30" s="172" t="s">
        <v>84</v>
      </c>
      <c r="F30" s="173"/>
      <c r="G30" s="169" t="s">
        <v>97</v>
      </c>
      <c r="H30" s="168"/>
      <c r="I30" s="174"/>
      <c r="J30" s="175"/>
      <c r="K30" s="5"/>
      <c r="L30" s="13"/>
    </row>
    <row r="31" spans="1:12" ht="14.25">
      <c r="A31" s="9">
        <v>40</v>
      </c>
      <c r="B31" s="10" t="s">
        <v>51</v>
      </c>
      <c r="C31" s="9">
        <v>40</v>
      </c>
      <c r="D31" s="10" t="s">
        <v>51</v>
      </c>
      <c r="E31" s="9">
        <v>40</v>
      </c>
      <c r="F31" s="10" t="s">
        <v>51</v>
      </c>
      <c r="G31" s="9">
        <v>5</v>
      </c>
      <c r="H31" s="10" t="s">
        <v>13</v>
      </c>
      <c r="I31" s="5"/>
      <c r="J31" s="6"/>
      <c r="K31" s="5"/>
      <c r="L31" s="13"/>
    </row>
    <row r="32" spans="1:12" ht="14.25">
      <c r="A32" s="9">
        <v>40</v>
      </c>
      <c r="B32" s="10" t="s">
        <v>49</v>
      </c>
      <c r="C32" s="29">
        <v>2</v>
      </c>
      <c r="D32" s="6" t="s">
        <v>61</v>
      </c>
      <c r="E32" s="9">
        <v>2</v>
      </c>
      <c r="F32" s="10" t="s">
        <v>96</v>
      </c>
      <c r="G32" s="29">
        <v>3</v>
      </c>
      <c r="H32" s="6" t="s">
        <v>61</v>
      </c>
      <c r="I32" s="5"/>
      <c r="J32" s="6"/>
      <c r="K32" s="5"/>
      <c r="L32" s="13"/>
    </row>
    <row r="33" spans="1:12" ht="14.25">
      <c r="A33" s="9">
        <v>1</v>
      </c>
      <c r="B33" s="28" t="s">
        <v>63</v>
      </c>
      <c r="C33" s="9">
        <v>0.5</v>
      </c>
      <c r="D33" s="10" t="s">
        <v>60</v>
      </c>
      <c r="E33" s="9">
        <v>5</v>
      </c>
      <c r="F33" s="10" t="s">
        <v>65</v>
      </c>
      <c r="G33" s="9">
        <v>2</v>
      </c>
      <c r="H33" s="10" t="s">
        <v>60</v>
      </c>
      <c r="I33" s="5"/>
      <c r="J33" s="59"/>
      <c r="K33" s="5"/>
      <c r="L33" s="13"/>
    </row>
    <row r="34" spans="1:12" ht="14.25">
      <c r="A34" s="9">
        <v>1</v>
      </c>
      <c r="B34" s="21" t="s">
        <v>62</v>
      </c>
      <c r="C34" s="9">
        <v>0.5</v>
      </c>
      <c r="D34" s="10" t="s">
        <v>74</v>
      </c>
      <c r="E34" s="9">
        <v>0.5</v>
      </c>
      <c r="F34" s="10" t="s">
        <v>74</v>
      </c>
      <c r="G34" s="9">
        <v>0.5</v>
      </c>
      <c r="H34" s="28" t="s">
        <v>63</v>
      </c>
      <c r="I34" s="5"/>
      <c r="J34" s="59"/>
      <c r="K34" s="5"/>
      <c r="L34" s="13"/>
    </row>
    <row r="35" spans="1:12" ht="14.25">
      <c r="A35" s="24"/>
      <c r="C35" s="9">
        <v>1</v>
      </c>
      <c r="D35" s="21" t="s">
        <v>98</v>
      </c>
      <c r="E35" s="56">
        <v>1</v>
      </c>
      <c r="F35" s="54" t="s">
        <v>100</v>
      </c>
      <c r="G35" s="9">
        <v>1</v>
      </c>
      <c r="H35" s="21" t="s">
        <v>62</v>
      </c>
      <c r="I35" s="5"/>
      <c r="J35" s="6"/>
      <c r="K35" s="5"/>
      <c r="L35" s="13"/>
    </row>
    <row r="36" spans="1:12" ht="14.25">
      <c r="A36" s="5"/>
      <c r="B36" s="6"/>
      <c r="C36" s="9">
        <v>2</v>
      </c>
      <c r="D36" s="55" t="s">
        <v>99</v>
      </c>
      <c r="E36" s="9">
        <v>1</v>
      </c>
      <c r="F36" s="21" t="s">
        <v>98</v>
      </c>
      <c r="G36" s="9" t="s">
        <v>107</v>
      </c>
      <c r="H36" s="10"/>
      <c r="I36" s="5"/>
      <c r="J36" s="6"/>
      <c r="K36" s="5"/>
      <c r="L36" s="13"/>
    </row>
    <row r="37" spans="1:12" ht="14.25">
      <c r="A37" s="5"/>
      <c r="B37" s="6"/>
      <c r="C37" s="13"/>
      <c r="D37" s="28"/>
      <c r="E37" s="9">
        <v>2</v>
      </c>
      <c r="F37" s="55" t="s">
        <v>99</v>
      </c>
      <c r="G37" s="18" t="s">
        <v>108</v>
      </c>
      <c r="H37" s="2"/>
      <c r="I37" s="5"/>
      <c r="J37" s="6"/>
      <c r="K37" s="5"/>
      <c r="L37" s="13"/>
    </row>
    <row r="38" spans="1:12" ht="14.25">
      <c r="A38" s="9">
        <v>5</v>
      </c>
      <c r="B38" s="10" t="s">
        <v>50</v>
      </c>
      <c r="C38" s="9">
        <v>5</v>
      </c>
      <c r="D38" s="10" t="s">
        <v>50</v>
      </c>
      <c r="E38" s="9">
        <v>5</v>
      </c>
      <c r="F38" s="10" t="s">
        <v>50</v>
      </c>
      <c r="G38" s="9">
        <v>5</v>
      </c>
      <c r="H38" s="10" t="s">
        <v>50</v>
      </c>
      <c r="I38" s="7"/>
      <c r="J38" s="8"/>
      <c r="K38" s="5"/>
      <c r="L38" s="13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t="s">
        <v>103</v>
      </c>
      <c r="I40" s="31" t="s">
        <v>132</v>
      </c>
      <c r="L40" s="2"/>
    </row>
    <row r="41" spans="1:12" ht="14.25">
      <c r="K41" s="2"/>
      <c r="L41" s="2"/>
    </row>
    <row r="42" spans="1:12" ht="14.25">
      <c r="K42" s="2"/>
      <c r="L42" s="2"/>
    </row>
    <row r="43" spans="1:12" ht="14.25">
      <c r="K43" s="2"/>
      <c r="L43" s="2"/>
    </row>
    <row r="44" spans="1:12" ht="14.25">
      <c r="K44" s="2"/>
      <c r="L44" s="2"/>
    </row>
    <row r="45" spans="1:12" ht="14.25">
      <c r="K45" s="2"/>
      <c r="L45" s="2"/>
    </row>
    <row r="46" spans="1:12" ht="14.25">
      <c r="K46" s="2"/>
      <c r="L46" s="2"/>
    </row>
    <row r="47" spans="1:12" ht="14.25">
      <c r="K47" s="2"/>
      <c r="L47" s="2"/>
    </row>
    <row r="48" spans="1:12" ht="14.25">
      <c r="K48" s="2"/>
      <c r="L48" s="2"/>
    </row>
    <row r="49" spans="3:12" ht="14.25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4.25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4.25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4.2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4.2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4.2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4.2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4.2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4.2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4.2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4.2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4.25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4.25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4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4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4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4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4.25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4.25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4.25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4.25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4.25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4.25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4.25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4.25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4.2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4.2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4.25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4.25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4.25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4.25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4.25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4.25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mergeCells count="30">
    <mergeCell ref="A4:B4"/>
    <mergeCell ref="I4:J4"/>
    <mergeCell ref="C14:D14"/>
    <mergeCell ref="E14:F14"/>
    <mergeCell ref="G14:H14"/>
    <mergeCell ref="I14:J14"/>
    <mergeCell ref="A3:B3"/>
    <mergeCell ref="C3:D3"/>
    <mergeCell ref="E3:F3"/>
    <mergeCell ref="G3:H3"/>
    <mergeCell ref="I3:J3"/>
    <mergeCell ref="K3:L3"/>
    <mergeCell ref="E15:F15"/>
    <mergeCell ref="C15:D15"/>
    <mergeCell ref="I15:J15"/>
    <mergeCell ref="G15:H15"/>
    <mergeCell ref="K4:L4"/>
    <mergeCell ref="C4:D4"/>
    <mergeCell ref="E4:F4"/>
    <mergeCell ref="G4:H4"/>
    <mergeCell ref="E30:F30"/>
    <mergeCell ref="I30:J30"/>
    <mergeCell ref="A29:B29"/>
    <mergeCell ref="A30:B30"/>
    <mergeCell ref="C30:D30"/>
    <mergeCell ref="C29:D29"/>
    <mergeCell ref="E29:F29"/>
    <mergeCell ref="G29:H29"/>
    <mergeCell ref="I29:J29"/>
    <mergeCell ref="G30:H30"/>
  </mergeCells>
  <phoneticPr fontId="0" type="noConversion"/>
  <pageMargins left="0.71" right="0.53" top="0.72" bottom="0.4" header="0.3" footer="0.28999999999999998"/>
  <pageSetup paperSize="9" scale="96" orientation="landscape" horizontalDpi="4294967293" verticalDpi="300" r:id="rId1"/>
  <headerFooter alignWithMargins="0">
    <oddHeader>&amp;L&amp;"Arial,Negrito"Igreja Batista Manancial&amp;C&amp;"Arial,Negrito"&amp;9Retiro do Grupo Sênior 2006&amp;R&amp;9www.geocities.com/retirosenior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workbookViewId="0">
      <selection activeCell="F12" sqref="F12"/>
    </sheetView>
  </sheetViews>
  <sheetFormatPr defaultRowHeight="12.75"/>
  <cols>
    <col min="1" max="1" width="35.7109375" customWidth="1"/>
    <col min="2" max="2" width="4.7109375" customWidth="1"/>
    <col min="3" max="3" width="18.42578125" customWidth="1"/>
    <col min="4" max="4" width="9.42578125" customWidth="1"/>
    <col min="7" max="7" width="25.140625" customWidth="1"/>
    <col min="8" max="8" width="4.85546875" customWidth="1"/>
    <col min="9" max="9" width="15.85546875" customWidth="1"/>
    <col min="10" max="10" width="10.140625" customWidth="1"/>
  </cols>
  <sheetData>
    <row r="1" spans="1:10" ht="15.75">
      <c r="A1" s="1" t="s">
        <v>140</v>
      </c>
      <c r="G1" s="1"/>
    </row>
    <row r="2" spans="1:10">
      <c r="A2" s="18"/>
      <c r="B2" s="18"/>
      <c r="C2" s="18"/>
      <c r="D2" s="18"/>
      <c r="E2" s="18"/>
    </row>
    <row r="3" spans="1:10">
      <c r="A3" s="19" t="s">
        <v>86</v>
      </c>
      <c r="B3" s="19" t="s">
        <v>47</v>
      </c>
      <c r="C3" s="19"/>
      <c r="D3" s="61" t="s">
        <v>141</v>
      </c>
      <c r="E3" s="18"/>
      <c r="G3" s="78"/>
      <c r="H3" s="78"/>
      <c r="I3" s="78"/>
      <c r="J3" s="79"/>
    </row>
    <row r="4" spans="1:10" s="38" customFormat="1">
      <c r="A4" s="36" t="s">
        <v>23</v>
      </c>
      <c r="B4" s="48">
        <v>2</v>
      </c>
      <c r="C4" s="49" t="s">
        <v>43</v>
      </c>
      <c r="D4" s="64">
        <f>B4*1.39</f>
        <v>2.78</v>
      </c>
      <c r="E4" s="37"/>
    </row>
    <row r="5" spans="1:10" s="38" customFormat="1">
      <c r="A5" s="30" t="s">
        <v>23</v>
      </c>
      <c r="B5" s="75">
        <v>1</v>
      </c>
      <c r="C5" s="76" t="s">
        <v>43</v>
      </c>
      <c r="D5" s="67">
        <v>1.4</v>
      </c>
      <c r="E5" s="37"/>
    </row>
    <row r="6" spans="1:10" s="38" customFormat="1">
      <c r="A6" s="30" t="s">
        <v>91</v>
      </c>
      <c r="B6" s="75">
        <v>6</v>
      </c>
      <c r="C6" s="76" t="s">
        <v>104</v>
      </c>
      <c r="D6" s="67">
        <f>B6*3</f>
        <v>18</v>
      </c>
      <c r="E6" s="37"/>
    </row>
    <row r="7" spans="1:10">
      <c r="A7" s="20" t="s">
        <v>161</v>
      </c>
      <c r="B7" s="22">
        <v>5</v>
      </c>
      <c r="C7" s="39" t="s">
        <v>43</v>
      </c>
      <c r="D7" s="65">
        <f>B7*1.29</f>
        <v>6.45</v>
      </c>
      <c r="E7" s="18"/>
    </row>
    <row r="8" spans="1:10">
      <c r="A8" s="71" t="s">
        <v>161</v>
      </c>
      <c r="B8" s="72">
        <v>1</v>
      </c>
      <c r="C8" s="77" t="s">
        <v>43</v>
      </c>
      <c r="D8" s="74">
        <v>1.7</v>
      </c>
      <c r="E8" s="18"/>
    </row>
    <row r="9" spans="1:10">
      <c r="A9" s="20" t="s">
        <v>163</v>
      </c>
      <c r="B9" s="22">
        <v>3</v>
      </c>
      <c r="C9" s="39" t="s">
        <v>43</v>
      </c>
      <c r="D9" s="65">
        <f>B9*1.65</f>
        <v>4.9499999999999993</v>
      </c>
      <c r="E9" s="18"/>
    </row>
    <row r="10" spans="1:10">
      <c r="A10" s="20" t="s">
        <v>166</v>
      </c>
      <c r="B10" s="22">
        <v>1</v>
      </c>
      <c r="C10" s="39" t="s">
        <v>167</v>
      </c>
      <c r="D10" s="65">
        <v>5.15</v>
      </c>
      <c r="E10" s="18"/>
    </row>
    <row r="11" spans="1:10">
      <c r="A11" s="20" t="s">
        <v>21</v>
      </c>
      <c r="B11" s="22">
        <v>10</v>
      </c>
      <c r="C11" s="39" t="s">
        <v>95</v>
      </c>
      <c r="D11" s="65">
        <f>B11*0.79</f>
        <v>7.9</v>
      </c>
      <c r="E11" s="18"/>
    </row>
    <row r="12" spans="1:10">
      <c r="A12" s="20" t="s">
        <v>174</v>
      </c>
      <c r="B12" s="22">
        <v>3</v>
      </c>
      <c r="C12" s="39" t="s">
        <v>172</v>
      </c>
      <c r="D12" s="65">
        <f>B12*1.79</f>
        <v>5.37</v>
      </c>
      <c r="E12" s="18"/>
    </row>
    <row r="13" spans="1:10">
      <c r="A13" s="20" t="s">
        <v>173</v>
      </c>
      <c r="B13" s="22">
        <v>4</v>
      </c>
      <c r="C13" s="39" t="s">
        <v>172</v>
      </c>
      <c r="D13" s="65">
        <f>B13*1.79</f>
        <v>7.16</v>
      </c>
      <c r="E13" s="18"/>
    </row>
    <row r="14" spans="1:10">
      <c r="A14" s="20" t="s">
        <v>93</v>
      </c>
      <c r="B14" s="22">
        <f>Efetuado!A33+Efetuado!G34+Efetuado!I33</f>
        <v>1.5</v>
      </c>
      <c r="C14" s="39" t="s">
        <v>43</v>
      </c>
      <c r="D14" s="65"/>
      <c r="E14" s="18"/>
    </row>
    <row r="15" spans="1:10">
      <c r="A15" s="20" t="s">
        <v>162</v>
      </c>
      <c r="B15" s="22">
        <v>4</v>
      </c>
      <c r="C15" s="39" t="s">
        <v>43</v>
      </c>
      <c r="D15" s="65">
        <f>B15*0.94</f>
        <v>3.76</v>
      </c>
      <c r="E15" s="18"/>
    </row>
    <row r="16" spans="1:10">
      <c r="A16" s="20" t="s">
        <v>41</v>
      </c>
      <c r="B16" s="22">
        <f>Efetuado!C17+Efetuado!E17+Efetuado!G17</f>
        <v>3</v>
      </c>
      <c r="C16" s="39" t="s">
        <v>43</v>
      </c>
      <c r="D16" s="65">
        <f>B16*1.89</f>
        <v>5.67</v>
      </c>
      <c r="E16" s="18"/>
    </row>
    <row r="17" spans="1:5">
      <c r="A17" s="20" t="s">
        <v>22</v>
      </c>
      <c r="B17" s="22">
        <f>Efetuado!I17</f>
        <v>1</v>
      </c>
      <c r="C17" s="39" t="s">
        <v>43</v>
      </c>
      <c r="D17" s="65">
        <v>2.19</v>
      </c>
      <c r="E17" s="18"/>
    </row>
    <row r="18" spans="1:5">
      <c r="A18" s="20" t="s">
        <v>143</v>
      </c>
      <c r="B18" s="22">
        <v>1</v>
      </c>
      <c r="C18" s="39" t="s">
        <v>112</v>
      </c>
      <c r="D18" s="65">
        <v>3.19</v>
      </c>
      <c r="E18" s="18"/>
    </row>
    <row r="19" spans="1:5">
      <c r="A19" s="20" t="s">
        <v>176</v>
      </c>
      <c r="B19" s="22">
        <v>2</v>
      </c>
      <c r="C19" s="39" t="s">
        <v>40</v>
      </c>
      <c r="D19" s="65">
        <f>B19*1.29</f>
        <v>2.58</v>
      </c>
      <c r="E19" s="18"/>
    </row>
    <row r="20" spans="1:5">
      <c r="A20" s="20" t="s">
        <v>177</v>
      </c>
      <c r="B20" s="22">
        <v>18</v>
      </c>
      <c r="C20" s="21" t="s">
        <v>40</v>
      </c>
      <c r="D20" s="65">
        <f>B20*1.29</f>
        <v>23.22</v>
      </c>
      <c r="E20" s="18"/>
    </row>
    <row r="21" spans="1:5">
      <c r="A21" s="20" t="s">
        <v>160</v>
      </c>
      <c r="B21" s="22">
        <v>5</v>
      </c>
      <c r="C21" s="39" t="s">
        <v>88</v>
      </c>
      <c r="D21" s="65">
        <f>B21*1.79</f>
        <v>8.9499999999999993</v>
      </c>
      <c r="E21" s="18"/>
    </row>
    <row r="22" spans="1:5">
      <c r="A22" s="20" t="s">
        <v>164</v>
      </c>
      <c r="B22" s="22">
        <v>6</v>
      </c>
      <c r="C22" s="39" t="s">
        <v>88</v>
      </c>
      <c r="D22" s="65">
        <f>B22*1.09</f>
        <v>6.5400000000000009</v>
      </c>
      <c r="E22" s="18"/>
    </row>
    <row r="23" spans="1:5">
      <c r="A23" s="20" t="s">
        <v>114</v>
      </c>
      <c r="B23" s="22">
        <v>3</v>
      </c>
      <c r="C23" s="39" t="s">
        <v>165</v>
      </c>
      <c r="D23" s="65">
        <f>B23*0.69</f>
        <v>2.0699999999999998</v>
      </c>
      <c r="E23" s="18"/>
    </row>
    <row r="24" spans="1:5">
      <c r="A24" s="20" t="s">
        <v>25</v>
      </c>
      <c r="B24" s="22">
        <v>5</v>
      </c>
      <c r="C24" s="39" t="s">
        <v>178</v>
      </c>
      <c r="D24" s="65">
        <f>B24*1.64</f>
        <v>8.1999999999999993</v>
      </c>
      <c r="E24" s="18"/>
    </row>
    <row r="25" spans="1:5">
      <c r="A25" s="20" t="s">
        <v>168</v>
      </c>
      <c r="B25" s="22">
        <v>4</v>
      </c>
      <c r="C25" s="39" t="s">
        <v>46</v>
      </c>
      <c r="D25" s="65">
        <f>B25*3.65</f>
        <v>14.6</v>
      </c>
      <c r="E25" s="18"/>
    </row>
    <row r="26" spans="1:5">
      <c r="A26" s="20" t="s">
        <v>42</v>
      </c>
      <c r="B26" s="22">
        <v>10</v>
      </c>
      <c r="C26" s="39" t="s">
        <v>182</v>
      </c>
      <c r="D26" s="65">
        <v>52.45</v>
      </c>
      <c r="E26" s="18"/>
    </row>
    <row r="27" spans="1:5">
      <c r="A27" s="20" t="s">
        <v>147</v>
      </c>
      <c r="B27" s="22">
        <f>Efetuado!C6+Efetuado!E6+Efetuado!G6+Efetuado!I6+Efetuado!K6</f>
        <v>2</v>
      </c>
      <c r="C27" s="21" t="s">
        <v>106</v>
      </c>
      <c r="D27" s="65">
        <v>6.58</v>
      </c>
      <c r="E27" s="18"/>
    </row>
    <row r="28" spans="1:5">
      <c r="A28" s="71" t="s">
        <v>192</v>
      </c>
      <c r="B28" s="72">
        <v>2</v>
      </c>
      <c r="C28" s="73" t="s">
        <v>193</v>
      </c>
      <c r="D28" s="74">
        <v>4</v>
      </c>
      <c r="E28" s="18"/>
    </row>
    <row r="29" spans="1:5">
      <c r="A29" s="20" t="s">
        <v>179</v>
      </c>
      <c r="B29" s="22">
        <v>25</v>
      </c>
      <c r="C29" s="21" t="s">
        <v>180</v>
      </c>
      <c r="D29" s="65">
        <f>B29*0.99</f>
        <v>24.75</v>
      </c>
      <c r="E29" s="18"/>
    </row>
    <row r="30" spans="1:5">
      <c r="A30" s="71" t="s">
        <v>179</v>
      </c>
      <c r="B30" s="72">
        <v>10</v>
      </c>
      <c r="C30" s="73" t="s">
        <v>180</v>
      </c>
      <c r="D30" s="74">
        <f>B30*1.29</f>
        <v>12.9</v>
      </c>
      <c r="E30" s="18"/>
    </row>
    <row r="31" spans="1:5">
      <c r="A31" s="20" t="s">
        <v>181</v>
      </c>
      <c r="B31" s="22">
        <v>26</v>
      </c>
      <c r="C31" s="21" t="s">
        <v>180</v>
      </c>
      <c r="D31" s="65">
        <f>B31*0.99</f>
        <v>25.74</v>
      </c>
      <c r="E31" s="18"/>
    </row>
    <row r="32" spans="1:5">
      <c r="A32" s="20" t="s">
        <v>151</v>
      </c>
      <c r="B32" s="22">
        <v>6</v>
      </c>
      <c r="C32" s="21" t="s">
        <v>46</v>
      </c>
      <c r="D32" s="65">
        <v>10.74</v>
      </c>
      <c r="E32" s="18"/>
    </row>
    <row r="33" spans="1:5">
      <c r="A33" s="20" t="s">
        <v>152</v>
      </c>
      <c r="B33" s="22">
        <v>6</v>
      </c>
      <c r="C33" s="21" t="s">
        <v>46</v>
      </c>
      <c r="D33" s="65">
        <v>10.74</v>
      </c>
      <c r="E33" s="18"/>
    </row>
    <row r="34" spans="1:5">
      <c r="A34" s="20" t="s">
        <v>153</v>
      </c>
      <c r="B34" s="22">
        <v>6</v>
      </c>
      <c r="C34" s="21" t="s">
        <v>46</v>
      </c>
      <c r="D34" s="65">
        <v>9.18</v>
      </c>
      <c r="E34" s="18"/>
    </row>
    <row r="35" spans="1:5">
      <c r="A35" s="20" t="s">
        <v>156</v>
      </c>
      <c r="B35" s="22">
        <v>18</v>
      </c>
      <c r="C35" s="21" t="s">
        <v>46</v>
      </c>
      <c r="D35" s="65">
        <v>50.52</v>
      </c>
      <c r="E35" s="18"/>
    </row>
    <row r="36" spans="1:5">
      <c r="A36" s="62" t="s">
        <v>158</v>
      </c>
      <c r="B36" s="22">
        <v>3</v>
      </c>
      <c r="C36" s="21" t="s">
        <v>46</v>
      </c>
      <c r="D36" s="65">
        <v>5.07</v>
      </c>
      <c r="E36" s="18"/>
    </row>
    <row r="37" spans="1:5">
      <c r="A37" s="20" t="s">
        <v>157</v>
      </c>
      <c r="B37" s="22">
        <v>6</v>
      </c>
      <c r="C37" s="21" t="s">
        <v>46</v>
      </c>
      <c r="D37" s="65">
        <v>10.14</v>
      </c>
      <c r="E37" s="18"/>
    </row>
    <row r="38" spans="1:5">
      <c r="A38" s="20" t="s">
        <v>26</v>
      </c>
      <c r="B38" s="22">
        <v>4</v>
      </c>
      <c r="C38" s="21" t="s">
        <v>43</v>
      </c>
      <c r="D38" s="65">
        <v>10.37</v>
      </c>
      <c r="E38" s="18"/>
    </row>
    <row r="39" spans="1:5">
      <c r="A39" s="20" t="s">
        <v>111</v>
      </c>
      <c r="B39" s="22">
        <v>2</v>
      </c>
      <c r="C39" s="21" t="s">
        <v>169</v>
      </c>
      <c r="D39" s="65">
        <f>B39*1.05</f>
        <v>2.1</v>
      </c>
      <c r="E39" s="18"/>
    </row>
    <row r="40" spans="1:5">
      <c r="A40" s="42"/>
      <c r="B40" s="28"/>
      <c r="C40" s="43"/>
      <c r="D40" s="28"/>
      <c r="E40" s="18"/>
    </row>
    <row r="41" spans="1:5">
      <c r="A41" s="45"/>
      <c r="B41" s="46"/>
      <c r="C41" s="47"/>
      <c r="D41" s="46"/>
      <c r="E41" s="18"/>
    </row>
    <row r="42" spans="1:5">
      <c r="A42" s="50" t="s">
        <v>94</v>
      </c>
      <c r="B42" s="44" t="s">
        <v>47</v>
      </c>
      <c r="C42" s="44"/>
      <c r="D42" s="61" t="s">
        <v>141</v>
      </c>
      <c r="E42" s="18"/>
    </row>
    <row r="43" spans="1:5">
      <c r="A43" s="20" t="s">
        <v>34</v>
      </c>
      <c r="B43" s="22">
        <f>Efetuado!C11+Efetuado!G11</f>
        <v>50</v>
      </c>
      <c r="C43" s="39" t="s">
        <v>46</v>
      </c>
      <c r="D43" s="65">
        <v>14.29</v>
      </c>
      <c r="E43" s="18"/>
    </row>
    <row r="44" spans="1:5">
      <c r="A44" s="20" t="s">
        <v>87</v>
      </c>
      <c r="B44" s="22">
        <v>4</v>
      </c>
      <c r="C44" s="39" t="s">
        <v>46</v>
      </c>
      <c r="D44" s="65">
        <v>3.55</v>
      </c>
      <c r="E44" s="18"/>
    </row>
    <row r="45" spans="1:5" ht="13.5" thickBot="1">
      <c r="A45" s="41" t="s">
        <v>35</v>
      </c>
      <c r="B45" s="40">
        <f>Efetuado!E12+Efetuado!I12</f>
        <v>2</v>
      </c>
      <c r="C45" s="23" t="s">
        <v>46</v>
      </c>
      <c r="D45" s="68">
        <v>10.97</v>
      </c>
      <c r="E45" s="18"/>
    </row>
    <row r="46" spans="1:5" ht="13.5" thickTop="1">
      <c r="A46" s="51" t="s">
        <v>90</v>
      </c>
      <c r="B46" s="52">
        <f>Efetuado!C25</f>
        <v>6</v>
      </c>
      <c r="C46" s="53" t="s">
        <v>92</v>
      </c>
      <c r="D46" s="66">
        <v>10.24</v>
      </c>
      <c r="E46" s="18"/>
    </row>
    <row r="47" spans="1:5">
      <c r="A47" s="20" t="s">
        <v>30</v>
      </c>
      <c r="B47" s="22">
        <v>0.4</v>
      </c>
      <c r="C47" s="21" t="s">
        <v>43</v>
      </c>
      <c r="D47" s="65">
        <f>B47*6.9</f>
        <v>2.7600000000000002</v>
      </c>
      <c r="E47" s="18"/>
    </row>
    <row r="48" spans="1:5">
      <c r="A48" s="20" t="s">
        <v>27</v>
      </c>
      <c r="B48" s="22">
        <v>4</v>
      </c>
      <c r="C48" s="39" t="s">
        <v>43</v>
      </c>
      <c r="D48" s="65">
        <v>6.55</v>
      </c>
      <c r="E48" s="18"/>
    </row>
    <row r="49" spans="1:5">
      <c r="A49" s="36" t="s">
        <v>29</v>
      </c>
      <c r="B49" s="48">
        <v>2.5</v>
      </c>
      <c r="C49" s="49" t="s">
        <v>43</v>
      </c>
      <c r="D49" s="67"/>
      <c r="E49" s="18"/>
    </row>
    <row r="50" spans="1:5">
      <c r="A50" s="30" t="s">
        <v>29</v>
      </c>
      <c r="B50" s="75">
        <v>0.4</v>
      </c>
      <c r="C50" s="76" t="s">
        <v>43</v>
      </c>
      <c r="D50" s="67">
        <v>0.8</v>
      </c>
      <c r="E50" s="18"/>
    </row>
    <row r="51" spans="1:5">
      <c r="A51" s="20" t="s">
        <v>28</v>
      </c>
      <c r="B51" s="22">
        <f>Efetuado!E24+Efetuado!I26</f>
        <v>2</v>
      </c>
      <c r="C51" s="39" t="s">
        <v>43</v>
      </c>
      <c r="D51" s="65">
        <v>1.73</v>
      </c>
      <c r="E51" s="18"/>
    </row>
    <row r="52" spans="1:5">
      <c r="A52" s="20" t="s">
        <v>85</v>
      </c>
      <c r="B52" s="22">
        <v>2</v>
      </c>
      <c r="C52" s="21" t="s">
        <v>101</v>
      </c>
      <c r="D52" s="65">
        <v>2.56</v>
      </c>
      <c r="E52" s="18"/>
    </row>
    <row r="53" spans="1:5">
      <c r="A53" s="71" t="s">
        <v>85</v>
      </c>
      <c r="B53" s="72">
        <v>3</v>
      </c>
      <c r="C53" s="73" t="s">
        <v>101</v>
      </c>
      <c r="D53" s="74">
        <v>0.9</v>
      </c>
      <c r="E53" s="18"/>
    </row>
    <row r="54" spans="1:5">
      <c r="A54" s="20" t="s">
        <v>142</v>
      </c>
      <c r="B54" s="22">
        <v>3</v>
      </c>
      <c r="C54" s="39" t="s">
        <v>43</v>
      </c>
      <c r="D54" s="65">
        <v>2.72</v>
      </c>
      <c r="E54" s="18"/>
    </row>
    <row r="55" spans="1:5">
      <c r="A55" s="20" t="s">
        <v>32</v>
      </c>
      <c r="B55" s="22">
        <f>Efetuado!C36+Efetuado!E37</f>
        <v>4</v>
      </c>
      <c r="C55" s="39" t="s">
        <v>46</v>
      </c>
      <c r="D55" s="65">
        <v>2.0099999999999998</v>
      </c>
      <c r="E55" s="18"/>
    </row>
    <row r="56" spans="1:5">
      <c r="A56" s="20" t="s">
        <v>31</v>
      </c>
      <c r="B56" s="22">
        <v>4.8</v>
      </c>
      <c r="C56" s="39" t="s">
        <v>43</v>
      </c>
      <c r="D56" s="65">
        <v>3.88</v>
      </c>
      <c r="E56" s="18"/>
    </row>
    <row r="57" spans="1:5">
      <c r="A57" s="42"/>
      <c r="B57" s="28"/>
      <c r="C57" s="43"/>
      <c r="D57" s="28"/>
      <c r="E57" s="18"/>
    </row>
    <row r="58" spans="1:5">
      <c r="A58" s="18"/>
      <c r="B58" s="18"/>
      <c r="C58" s="18"/>
      <c r="D58" s="18"/>
      <c r="E58" s="18"/>
    </row>
    <row r="59" spans="1:5">
      <c r="A59" s="19" t="s">
        <v>71</v>
      </c>
      <c r="B59" s="19" t="s">
        <v>48</v>
      </c>
      <c r="C59" s="19"/>
      <c r="D59" s="61" t="s">
        <v>141</v>
      </c>
      <c r="E59" s="18"/>
    </row>
    <row r="60" spans="1:5">
      <c r="A60" s="20" t="s">
        <v>171</v>
      </c>
      <c r="B60" s="22">
        <v>2</v>
      </c>
      <c r="C60" s="21" t="s">
        <v>102</v>
      </c>
      <c r="D60" s="65">
        <f>B60*1.99</f>
        <v>3.98</v>
      </c>
      <c r="E60" s="18"/>
    </row>
    <row r="61" spans="1:5">
      <c r="A61" s="20" t="s">
        <v>109</v>
      </c>
      <c r="B61" s="22">
        <v>2</v>
      </c>
      <c r="C61" s="21" t="s">
        <v>44</v>
      </c>
      <c r="D61" s="65">
        <f>B61*0.41</f>
        <v>0.82</v>
      </c>
      <c r="E61" s="18"/>
    </row>
    <row r="62" spans="1:5">
      <c r="A62" s="20" t="s">
        <v>170</v>
      </c>
      <c r="B62" s="22">
        <v>2</v>
      </c>
      <c r="C62" s="21" t="s">
        <v>110</v>
      </c>
      <c r="D62" s="65">
        <f>B62*1.85</f>
        <v>3.7</v>
      </c>
      <c r="E62" s="18"/>
    </row>
    <row r="63" spans="1:5">
      <c r="A63" s="20" t="s">
        <v>33</v>
      </c>
      <c r="B63" s="22">
        <v>1</v>
      </c>
      <c r="C63" s="21" t="s">
        <v>44</v>
      </c>
      <c r="D63" s="65">
        <v>1.88</v>
      </c>
      <c r="E63" s="18"/>
    </row>
    <row r="64" spans="1:5">
      <c r="A64" s="20" t="s">
        <v>24</v>
      </c>
      <c r="B64" s="22">
        <v>1</v>
      </c>
      <c r="C64" s="21" t="s">
        <v>44</v>
      </c>
      <c r="D64" s="65">
        <v>0.38</v>
      </c>
      <c r="E64" s="18"/>
    </row>
    <row r="65" spans="1:7">
      <c r="A65" s="28"/>
      <c r="B65" s="28"/>
      <c r="C65" s="28"/>
      <c r="D65" s="28"/>
      <c r="E65" s="18"/>
    </row>
    <row r="66" spans="1:7">
      <c r="A66" s="18"/>
      <c r="B66" s="18"/>
      <c r="C66" s="18"/>
      <c r="D66" s="18"/>
      <c r="E66" s="18"/>
    </row>
    <row r="67" spans="1:7">
      <c r="A67" s="19" t="s">
        <v>72</v>
      </c>
      <c r="B67" s="19" t="s">
        <v>48</v>
      </c>
      <c r="C67" s="19"/>
      <c r="D67" s="61" t="s">
        <v>141</v>
      </c>
      <c r="E67" s="18"/>
    </row>
    <row r="68" spans="1:7">
      <c r="A68" s="36" t="s">
        <v>113</v>
      </c>
      <c r="B68" s="48">
        <v>5</v>
      </c>
      <c r="C68" s="49" t="s">
        <v>183</v>
      </c>
      <c r="D68" s="64">
        <v>7.85</v>
      </c>
      <c r="E68" s="18"/>
    </row>
    <row r="69" spans="1:7">
      <c r="A69" s="36" t="s">
        <v>89</v>
      </c>
      <c r="B69" s="48">
        <v>7</v>
      </c>
      <c r="C69" s="49" t="s">
        <v>184</v>
      </c>
      <c r="D69" s="64">
        <v>41.98</v>
      </c>
      <c r="E69" s="18"/>
    </row>
    <row r="70" spans="1:7">
      <c r="A70" s="36" t="s">
        <v>144</v>
      </c>
      <c r="B70" s="48">
        <v>4</v>
      </c>
      <c r="C70" s="49" t="s">
        <v>43</v>
      </c>
      <c r="D70" s="64">
        <v>25.59</v>
      </c>
      <c r="E70" s="18"/>
    </row>
    <row r="71" spans="1:7">
      <c r="A71" s="36" t="s">
        <v>146</v>
      </c>
      <c r="B71" s="48">
        <f>Efetuado!C32+Efetuado!G32+Efetuado!I19</f>
        <v>8</v>
      </c>
      <c r="C71" s="49" t="s">
        <v>43</v>
      </c>
      <c r="D71" s="64">
        <v>34.69</v>
      </c>
      <c r="E71" s="18"/>
    </row>
    <row r="72" spans="1:7">
      <c r="A72" s="20" t="s">
        <v>145</v>
      </c>
      <c r="B72" s="22">
        <v>7</v>
      </c>
      <c r="C72" s="21" t="s">
        <v>43</v>
      </c>
      <c r="D72" s="65">
        <v>6.85</v>
      </c>
      <c r="E72" s="18"/>
    </row>
    <row r="73" spans="1:7">
      <c r="A73" s="18"/>
      <c r="B73" s="18"/>
      <c r="C73" s="18"/>
      <c r="D73" s="18"/>
      <c r="E73" s="18"/>
      <c r="G73" s="63"/>
    </row>
    <row r="74" spans="1:7">
      <c r="A74" s="18"/>
      <c r="B74" s="18"/>
      <c r="C74" s="18"/>
      <c r="D74" s="18"/>
      <c r="E74" s="18"/>
    </row>
    <row r="75" spans="1:7">
      <c r="A75" s="19" t="s">
        <v>115</v>
      </c>
      <c r="B75" s="19" t="s">
        <v>48</v>
      </c>
      <c r="C75" s="19"/>
      <c r="D75" s="61" t="s">
        <v>141</v>
      </c>
      <c r="E75" s="18"/>
    </row>
    <row r="76" spans="1:7" s="38" customFormat="1">
      <c r="A76" s="36" t="s">
        <v>125</v>
      </c>
      <c r="B76" s="48">
        <v>5</v>
      </c>
      <c r="C76" s="49" t="s">
        <v>110</v>
      </c>
      <c r="D76" s="64">
        <v>4.45</v>
      </c>
      <c r="E76" s="37"/>
    </row>
    <row r="77" spans="1:7">
      <c r="A77" s="20" t="s">
        <v>148</v>
      </c>
      <c r="B77" s="22">
        <v>2</v>
      </c>
      <c r="C77" s="21" t="s">
        <v>44</v>
      </c>
      <c r="D77" s="65">
        <v>1.39</v>
      </c>
      <c r="E77" s="18"/>
    </row>
    <row r="78" spans="1:7">
      <c r="A78" s="20" t="s">
        <v>175</v>
      </c>
      <c r="B78" s="22">
        <v>1</v>
      </c>
      <c r="C78" s="21" t="s">
        <v>46</v>
      </c>
      <c r="D78" s="65">
        <v>2.56</v>
      </c>
      <c r="E78" s="18"/>
    </row>
    <row r="79" spans="1:7" ht="12" customHeight="1">
      <c r="A79" s="20" t="s">
        <v>127</v>
      </c>
      <c r="B79" s="22">
        <v>8</v>
      </c>
      <c r="C79" s="21" t="s">
        <v>128</v>
      </c>
      <c r="D79" s="65"/>
      <c r="E79" s="18"/>
    </row>
    <row r="80" spans="1:7">
      <c r="A80" s="20" t="s">
        <v>126</v>
      </c>
      <c r="B80" s="22">
        <v>6</v>
      </c>
      <c r="C80" s="21" t="s">
        <v>110</v>
      </c>
      <c r="D80" s="65">
        <f>3*2.79</f>
        <v>8.370000000000001</v>
      </c>
      <c r="E80" s="18"/>
    </row>
    <row r="81" spans="1:5">
      <c r="A81" s="20" t="s">
        <v>38</v>
      </c>
      <c r="B81" s="22">
        <v>2</v>
      </c>
      <c r="C81" s="21" t="s">
        <v>118</v>
      </c>
      <c r="D81" s="65">
        <v>2.98</v>
      </c>
      <c r="E81" s="18"/>
    </row>
    <row r="82" spans="1:5">
      <c r="A82" s="20" t="s">
        <v>150</v>
      </c>
      <c r="B82" s="22">
        <v>1</v>
      </c>
      <c r="C82" s="21" t="s">
        <v>149</v>
      </c>
      <c r="D82" s="65">
        <v>0.99</v>
      </c>
      <c r="E82" s="18"/>
    </row>
    <row r="83" spans="1:5">
      <c r="A83" s="71" t="s">
        <v>129</v>
      </c>
      <c r="B83" s="72">
        <v>1</v>
      </c>
      <c r="C83" s="73" t="s">
        <v>208</v>
      </c>
      <c r="D83" s="74">
        <v>30</v>
      </c>
      <c r="E83" s="18"/>
    </row>
    <row r="84" spans="1:5">
      <c r="A84" s="20" t="s">
        <v>37</v>
      </c>
      <c r="B84" s="22">
        <v>15</v>
      </c>
      <c r="C84" s="21" t="s">
        <v>44</v>
      </c>
      <c r="D84" s="65">
        <v>11.7</v>
      </c>
      <c r="E84" s="18"/>
    </row>
    <row r="85" spans="1:5">
      <c r="A85" s="20" t="s">
        <v>154</v>
      </c>
      <c r="B85" s="22">
        <v>1</v>
      </c>
      <c r="C85" s="21" t="s">
        <v>46</v>
      </c>
      <c r="D85" s="65">
        <v>3.39</v>
      </c>
      <c r="E85" s="18"/>
    </row>
    <row r="86" spans="1:5">
      <c r="A86" s="20" t="s">
        <v>39</v>
      </c>
      <c r="B86" s="22">
        <v>3</v>
      </c>
      <c r="C86" s="21" t="s">
        <v>46</v>
      </c>
      <c r="D86" s="65">
        <v>8.9700000000000006</v>
      </c>
      <c r="E86" s="18"/>
    </row>
    <row r="87" spans="1:5">
      <c r="A87" s="20" t="s">
        <v>186</v>
      </c>
      <c r="B87" s="22">
        <v>6</v>
      </c>
      <c r="C87" s="21" t="s">
        <v>46</v>
      </c>
      <c r="D87" s="65">
        <v>6</v>
      </c>
      <c r="E87" s="18"/>
    </row>
    <row r="88" spans="1:5">
      <c r="A88" s="20" t="s">
        <v>155</v>
      </c>
      <c r="B88" s="22">
        <v>2</v>
      </c>
      <c r="C88" s="21" t="s">
        <v>46</v>
      </c>
      <c r="D88" s="65">
        <v>2.99</v>
      </c>
      <c r="E88" s="18"/>
    </row>
    <row r="89" spans="1:5">
      <c r="A89" s="20" t="s">
        <v>36</v>
      </c>
      <c r="B89" s="22">
        <v>21</v>
      </c>
      <c r="C89" s="21" t="s">
        <v>45</v>
      </c>
      <c r="D89" s="65">
        <v>33.39</v>
      </c>
      <c r="E89" s="18"/>
    </row>
    <row r="90" spans="1:5">
      <c r="A90" s="20" t="s">
        <v>187</v>
      </c>
      <c r="B90" s="22">
        <v>1</v>
      </c>
      <c r="C90" s="21" t="s">
        <v>130</v>
      </c>
      <c r="D90" s="65">
        <v>1.1499999999999999</v>
      </c>
      <c r="E90" s="18"/>
    </row>
    <row r="91" spans="1:5">
      <c r="A91" s="20" t="s">
        <v>124</v>
      </c>
      <c r="B91" s="22">
        <v>1</v>
      </c>
      <c r="C91" s="21" t="s">
        <v>46</v>
      </c>
      <c r="D91" s="65">
        <v>5.19</v>
      </c>
      <c r="E91" s="18"/>
    </row>
    <row r="92" spans="1:5">
      <c r="A92" s="20" t="s">
        <v>159</v>
      </c>
      <c r="B92" s="22">
        <v>1</v>
      </c>
      <c r="C92" s="21" t="s">
        <v>44</v>
      </c>
      <c r="D92" s="65">
        <v>2.8</v>
      </c>
      <c r="E92" s="18"/>
    </row>
    <row r="93" spans="1:5">
      <c r="A93" s="20" t="s">
        <v>116</v>
      </c>
      <c r="B93" s="22">
        <v>1</v>
      </c>
      <c r="C93" s="21" t="s">
        <v>117</v>
      </c>
      <c r="D93" s="65">
        <v>1.99</v>
      </c>
      <c r="E93" s="18"/>
    </row>
    <row r="94" spans="1:5">
      <c r="A94" s="20" t="s">
        <v>119</v>
      </c>
      <c r="B94" s="22">
        <v>2</v>
      </c>
      <c r="C94" s="21" t="s">
        <v>43</v>
      </c>
      <c r="D94" s="65">
        <v>2.33</v>
      </c>
      <c r="E94" s="18"/>
    </row>
    <row r="95" spans="1:5">
      <c r="A95" s="20" t="s">
        <v>120</v>
      </c>
      <c r="B95" s="22">
        <v>1</v>
      </c>
      <c r="C95" s="21" t="s">
        <v>122</v>
      </c>
      <c r="D95" s="65">
        <v>1.66</v>
      </c>
      <c r="E95" s="18"/>
    </row>
    <row r="96" spans="1:5">
      <c r="A96" s="20" t="s">
        <v>121</v>
      </c>
      <c r="B96" s="22">
        <v>1</v>
      </c>
      <c r="C96" s="21" t="s">
        <v>122</v>
      </c>
      <c r="D96" s="65"/>
      <c r="E96" s="18"/>
    </row>
    <row r="97" spans="1:5">
      <c r="A97" s="20" t="s">
        <v>123</v>
      </c>
      <c r="B97" s="22">
        <v>1</v>
      </c>
      <c r="C97" s="21" t="s">
        <v>46</v>
      </c>
      <c r="D97" s="65">
        <v>3.96</v>
      </c>
      <c r="E97" s="18"/>
    </row>
    <row r="98" spans="1:5">
      <c r="A98" s="28"/>
      <c r="B98" s="28"/>
      <c r="C98" s="28"/>
      <c r="D98" s="28"/>
      <c r="E98" s="18"/>
    </row>
    <row r="99" spans="1:5">
      <c r="A99" s="22" t="s">
        <v>185</v>
      </c>
      <c r="B99" s="70"/>
      <c r="C99" s="70"/>
      <c r="D99" s="65">
        <f>SUM(D4:D39)+SUM(D43:D56)+SUM(D60:D64)+SUM(D68:D72)+SUM(D76:D97)</f>
        <v>704.05000000000007</v>
      </c>
      <c r="E99" s="69"/>
    </row>
    <row r="101" spans="1:5" ht="12.75" customHeight="1">
      <c r="A101" t="s">
        <v>188</v>
      </c>
      <c r="B101" s="178" t="s">
        <v>190</v>
      </c>
      <c r="C101" s="178"/>
      <c r="D101" s="178"/>
    </row>
    <row r="102" spans="1:5">
      <c r="A102" t="s">
        <v>189</v>
      </c>
      <c r="B102" s="178"/>
      <c r="C102" s="178"/>
      <c r="D102" s="178"/>
    </row>
    <row r="104" spans="1:5">
      <c r="A104" t="s">
        <v>191</v>
      </c>
    </row>
  </sheetData>
  <mergeCells count="1">
    <mergeCell ref="B101:D102"/>
  </mergeCells>
  <phoneticPr fontId="0" type="noConversion"/>
  <pageMargins left="0.54" right="0.44" top="0.64" bottom="0.5" header="0.28000000000000003" footer="0.5"/>
  <pageSetup paperSize="9" scale="75" orientation="portrait" horizontalDpi="4294967295" verticalDpi="300" r:id="rId1"/>
  <headerFooter alignWithMargins="0">
    <oddHeader>&amp;L&amp;"Arial,Negrito"Igreja Batista Manancial&amp;C&amp;"Arial,Negrito"&amp;12RETIRO DE CARNAVAL DO GRUPO SÊNIOR&amp;R&amp;9www.geocities.com/retirosenior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opLeftCell="G16" workbookViewId="0">
      <selection activeCell="K58" sqref="K58"/>
    </sheetView>
  </sheetViews>
  <sheetFormatPr defaultRowHeight="12.75"/>
  <cols>
    <col min="1" max="1" width="35.7109375" customWidth="1"/>
    <col min="2" max="2" width="4.7109375" customWidth="1"/>
    <col min="3" max="3" width="18.42578125" customWidth="1"/>
    <col min="4" max="4" width="9.42578125" customWidth="1"/>
    <col min="7" max="7" width="27.140625" customWidth="1"/>
    <col min="8" max="8" width="4.85546875" customWidth="1"/>
    <col min="9" max="9" width="17" customWidth="1"/>
    <col min="10" max="10" width="10.140625" customWidth="1"/>
  </cols>
  <sheetData>
    <row r="1" spans="1:13" ht="15.75">
      <c r="A1" s="1" t="s">
        <v>203</v>
      </c>
      <c r="G1" s="1" t="s">
        <v>272</v>
      </c>
    </row>
    <row r="2" spans="1:13">
      <c r="A2" s="18"/>
      <c r="B2" s="18"/>
      <c r="C2" s="18"/>
      <c r="D2" s="18"/>
      <c r="E2" s="18"/>
    </row>
    <row r="3" spans="1:13">
      <c r="A3" s="19" t="s">
        <v>86</v>
      </c>
      <c r="B3" s="19" t="s">
        <v>47</v>
      </c>
      <c r="C3" s="19"/>
      <c r="D3" s="61" t="s">
        <v>141</v>
      </c>
      <c r="E3" s="18"/>
      <c r="G3" s="19" t="s">
        <v>86</v>
      </c>
      <c r="H3" s="19" t="s">
        <v>47</v>
      </c>
      <c r="I3" s="19"/>
      <c r="J3" s="61" t="s">
        <v>141</v>
      </c>
    </row>
    <row r="4" spans="1:13" s="38" customFormat="1">
      <c r="A4" s="36" t="s">
        <v>23</v>
      </c>
      <c r="B4" s="48">
        <v>2</v>
      </c>
      <c r="C4" s="49" t="s">
        <v>43</v>
      </c>
      <c r="D4" s="64">
        <f>B4*1.39</f>
        <v>2.78</v>
      </c>
      <c r="E4" s="37"/>
      <c r="G4" s="80" t="s">
        <v>196</v>
      </c>
      <c r="H4" s="81">
        <v>1</v>
      </c>
      <c r="I4" s="82" t="s">
        <v>44</v>
      </c>
      <c r="J4" s="84">
        <v>1.65</v>
      </c>
    </row>
    <row r="5" spans="1:13" s="38" customFormat="1">
      <c r="A5" s="30" t="s">
        <v>23</v>
      </c>
      <c r="B5" s="75">
        <v>1</v>
      </c>
      <c r="C5" s="76" t="s">
        <v>43</v>
      </c>
      <c r="D5" s="67">
        <v>1.4</v>
      </c>
      <c r="E5" s="37"/>
      <c r="G5" s="80" t="s">
        <v>192</v>
      </c>
      <c r="H5" s="81">
        <v>1</v>
      </c>
      <c r="I5" s="82" t="s">
        <v>197</v>
      </c>
      <c r="J5" s="84">
        <v>2</v>
      </c>
    </row>
    <row r="6" spans="1:13" s="38" customFormat="1">
      <c r="A6" s="30" t="s">
        <v>91</v>
      </c>
      <c r="B6" s="75">
        <v>6</v>
      </c>
      <c r="C6" s="76" t="s">
        <v>104</v>
      </c>
      <c r="D6" s="67">
        <f>B6*3</f>
        <v>18</v>
      </c>
      <c r="E6" s="37"/>
      <c r="G6" s="36" t="s">
        <v>195</v>
      </c>
      <c r="H6" s="48">
        <v>3</v>
      </c>
      <c r="I6" s="49" t="s">
        <v>110</v>
      </c>
      <c r="J6" s="64">
        <f>H6*0.89</f>
        <v>2.67</v>
      </c>
      <c r="M6" s="83"/>
    </row>
    <row r="7" spans="1:13">
      <c r="A7" s="20" t="s">
        <v>161</v>
      </c>
      <c r="B7" s="22">
        <v>5</v>
      </c>
      <c r="C7" s="39" t="s">
        <v>43</v>
      </c>
      <c r="D7" s="65">
        <f>B7*1.29</f>
        <v>6.45</v>
      </c>
      <c r="E7" s="18"/>
      <c r="G7" s="20" t="s">
        <v>38</v>
      </c>
      <c r="H7" s="22">
        <v>1</v>
      </c>
      <c r="I7" s="21" t="s">
        <v>118</v>
      </c>
      <c r="J7" s="65">
        <v>1.49</v>
      </c>
    </row>
    <row r="8" spans="1:13">
      <c r="A8" s="71" t="s">
        <v>161</v>
      </c>
      <c r="B8" s="72">
        <v>1</v>
      </c>
      <c r="C8" s="77" t="s">
        <v>43</v>
      </c>
      <c r="D8" s="74">
        <v>1.7</v>
      </c>
      <c r="E8" s="18"/>
      <c r="G8" s="20" t="s">
        <v>194</v>
      </c>
      <c r="H8" s="22">
        <v>7</v>
      </c>
      <c r="I8" s="21" t="s">
        <v>44</v>
      </c>
      <c r="J8" s="65">
        <v>5.46</v>
      </c>
    </row>
    <row r="9" spans="1:13">
      <c r="A9" s="20" t="s">
        <v>163</v>
      </c>
      <c r="B9" s="22">
        <v>2</v>
      </c>
      <c r="C9" s="39" t="s">
        <v>43</v>
      </c>
      <c r="D9" s="65">
        <f>B9*1.65</f>
        <v>3.3</v>
      </c>
      <c r="E9" s="18"/>
      <c r="G9" s="20" t="s">
        <v>155</v>
      </c>
      <c r="H9" s="22">
        <v>1</v>
      </c>
      <c r="I9" s="21" t="s">
        <v>46</v>
      </c>
      <c r="J9" s="65">
        <v>1.5</v>
      </c>
    </row>
    <row r="10" spans="1:13">
      <c r="A10" s="20" t="s">
        <v>166</v>
      </c>
      <c r="B10" s="22">
        <v>1</v>
      </c>
      <c r="C10" s="39" t="s">
        <v>167</v>
      </c>
      <c r="D10" s="65"/>
      <c r="E10" s="18" t="s">
        <v>137</v>
      </c>
      <c r="G10" s="20" t="s">
        <v>36</v>
      </c>
      <c r="H10" s="22">
        <v>12</v>
      </c>
      <c r="I10" s="21" t="s">
        <v>45</v>
      </c>
      <c r="J10" s="65">
        <f>H10*1.59</f>
        <v>19.080000000000002</v>
      </c>
    </row>
    <row r="11" spans="1:13" ht="13.5" thickBot="1">
      <c r="A11" s="20" t="s">
        <v>21</v>
      </c>
      <c r="B11" s="22">
        <v>5</v>
      </c>
      <c r="C11" s="39" t="s">
        <v>95</v>
      </c>
      <c r="D11" s="65">
        <f>B11*0.79</f>
        <v>3.95</v>
      </c>
      <c r="E11" s="18"/>
      <c r="G11" s="85" t="s">
        <v>124</v>
      </c>
      <c r="H11" s="86">
        <v>1</v>
      </c>
      <c r="I11" s="87" t="s">
        <v>46</v>
      </c>
      <c r="J11" s="88">
        <v>5.19</v>
      </c>
      <c r="K11" s="63"/>
    </row>
    <row r="12" spans="1:13" ht="13.5" thickTop="1">
      <c r="A12" s="20" t="s">
        <v>174</v>
      </c>
      <c r="B12" s="22">
        <v>2</v>
      </c>
      <c r="C12" s="39" t="s">
        <v>172</v>
      </c>
      <c r="D12" s="65">
        <f>B12*1.79</f>
        <v>3.58</v>
      </c>
      <c r="E12" s="18"/>
      <c r="G12" s="20" t="s">
        <v>166</v>
      </c>
      <c r="H12" s="22">
        <v>1</v>
      </c>
      <c r="I12" s="39" t="s">
        <v>167</v>
      </c>
      <c r="J12" s="65">
        <v>5.15</v>
      </c>
      <c r="K12" s="60"/>
    </row>
    <row r="13" spans="1:13">
      <c r="A13" s="20" t="s">
        <v>173</v>
      </c>
      <c r="B13" s="22">
        <v>3</v>
      </c>
      <c r="C13" s="39" t="s">
        <v>172</v>
      </c>
      <c r="D13" s="65">
        <f>B13*1.79</f>
        <v>5.37</v>
      </c>
      <c r="E13" s="18"/>
      <c r="G13" s="20" t="s">
        <v>21</v>
      </c>
      <c r="H13" s="22">
        <v>5</v>
      </c>
      <c r="I13" s="39" t="s">
        <v>95</v>
      </c>
      <c r="J13" s="65">
        <f>H13*0.79</f>
        <v>3.95</v>
      </c>
    </row>
    <row r="14" spans="1:13">
      <c r="A14" s="20" t="s">
        <v>93</v>
      </c>
      <c r="B14" s="22">
        <f>Efetuado!A33+Efetuado!G34+Efetuado!I33</f>
        <v>1.5</v>
      </c>
      <c r="C14" s="39" t="s">
        <v>43</v>
      </c>
      <c r="D14" s="65"/>
      <c r="E14" s="18"/>
      <c r="G14" s="20" t="s">
        <v>162</v>
      </c>
      <c r="H14" s="22">
        <v>1</v>
      </c>
      <c r="I14" s="39" t="s">
        <v>43</v>
      </c>
      <c r="J14" s="65">
        <f>H14*0.94</f>
        <v>0.94</v>
      </c>
    </row>
    <row r="15" spans="1:13">
      <c r="A15" s="20" t="s">
        <v>162</v>
      </c>
      <c r="B15" s="22">
        <v>3</v>
      </c>
      <c r="C15" s="39" t="s">
        <v>43</v>
      </c>
      <c r="D15" s="65">
        <f>B15*0.94</f>
        <v>2.82</v>
      </c>
      <c r="E15" s="18"/>
      <c r="G15" s="20" t="s">
        <v>177</v>
      </c>
      <c r="H15" s="22">
        <v>1</v>
      </c>
      <c r="I15" s="21" t="s">
        <v>40</v>
      </c>
      <c r="J15" s="65">
        <f>H15*1.29</f>
        <v>1.29</v>
      </c>
    </row>
    <row r="16" spans="1:13">
      <c r="A16" s="20" t="s">
        <v>41</v>
      </c>
      <c r="B16" s="22">
        <f>Efetuado!C17+Efetuado!E17+Efetuado!G17</f>
        <v>3</v>
      </c>
      <c r="C16" s="39" t="s">
        <v>43</v>
      </c>
      <c r="D16" s="65">
        <f>B16*1.89</f>
        <v>5.67</v>
      </c>
      <c r="E16" s="18"/>
      <c r="G16" s="20" t="s">
        <v>111</v>
      </c>
      <c r="H16" s="22">
        <v>1</v>
      </c>
      <c r="I16" s="21" t="s">
        <v>169</v>
      </c>
      <c r="J16" s="65">
        <f>H16*1.05</f>
        <v>1.05</v>
      </c>
    </row>
    <row r="17" spans="1:11">
      <c r="A17" s="20" t="s">
        <v>22</v>
      </c>
      <c r="B17" s="22">
        <f>Efetuado!I17</f>
        <v>1</v>
      </c>
      <c r="C17" s="39" t="s">
        <v>43</v>
      </c>
      <c r="D17" s="65">
        <v>2.19</v>
      </c>
      <c r="E17" s="18"/>
      <c r="G17" s="72" t="s">
        <v>185</v>
      </c>
      <c r="H17" s="70"/>
      <c r="I17" s="21"/>
      <c r="J17" s="65">
        <f>SUM(J4:J16)</f>
        <v>51.419999999999995</v>
      </c>
      <c r="K17" s="60"/>
    </row>
    <row r="18" spans="1:11">
      <c r="A18" s="20" t="s">
        <v>143</v>
      </c>
      <c r="B18" s="22">
        <v>1</v>
      </c>
      <c r="C18" s="39" t="s">
        <v>112</v>
      </c>
      <c r="D18" s="65">
        <v>3.19</v>
      </c>
      <c r="E18" s="18"/>
    </row>
    <row r="19" spans="1:11">
      <c r="A19" s="20" t="s">
        <v>176</v>
      </c>
      <c r="B19" s="22">
        <v>2</v>
      </c>
      <c r="C19" s="39" t="s">
        <v>40</v>
      </c>
      <c r="D19" s="65">
        <f>B19*1.29</f>
        <v>2.58</v>
      </c>
      <c r="E19" s="18"/>
    </row>
    <row r="20" spans="1:11">
      <c r="A20" s="20" t="s">
        <v>177</v>
      </c>
      <c r="B20" s="22">
        <v>17</v>
      </c>
      <c r="C20" s="21" t="s">
        <v>40</v>
      </c>
      <c r="D20" s="65">
        <f>B20*1.29</f>
        <v>21.93</v>
      </c>
      <c r="E20" s="18"/>
    </row>
    <row r="21" spans="1:11" ht="15.75">
      <c r="A21" s="20" t="s">
        <v>160</v>
      </c>
      <c r="B21" s="22">
        <v>5</v>
      </c>
      <c r="C21" s="39" t="s">
        <v>88</v>
      </c>
      <c r="D21" s="65">
        <f>B21*1.79</f>
        <v>8.9499999999999993</v>
      </c>
      <c r="E21" s="18"/>
      <c r="G21" s="1" t="s">
        <v>273</v>
      </c>
    </row>
    <row r="22" spans="1:11">
      <c r="A22" s="20" t="s">
        <v>164</v>
      </c>
      <c r="B22" s="22">
        <v>6</v>
      </c>
      <c r="C22" s="39" t="s">
        <v>88</v>
      </c>
      <c r="D22" s="65">
        <f>B22*1.09</f>
        <v>6.5400000000000009</v>
      </c>
      <c r="E22" s="18"/>
    </row>
    <row r="23" spans="1:11">
      <c r="A23" s="20" t="s">
        <v>114</v>
      </c>
      <c r="B23" s="22">
        <v>1</v>
      </c>
      <c r="C23" s="39" t="s">
        <v>202</v>
      </c>
      <c r="D23" s="65">
        <f>B23*0.69</f>
        <v>0.69</v>
      </c>
      <c r="E23" s="18"/>
      <c r="G23" s="19" t="s">
        <v>86</v>
      </c>
      <c r="H23" s="19" t="s">
        <v>47</v>
      </c>
      <c r="I23" s="19"/>
      <c r="J23" s="61" t="s">
        <v>141</v>
      </c>
    </row>
    <row r="24" spans="1:11">
      <c r="A24" s="20" t="s">
        <v>25</v>
      </c>
      <c r="B24" s="22">
        <v>4</v>
      </c>
      <c r="C24" s="39" t="s">
        <v>178</v>
      </c>
      <c r="D24" s="65">
        <f>B24*1.64</f>
        <v>6.56</v>
      </c>
      <c r="E24" s="18"/>
      <c r="G24" s="20" t="s">
        <v>179</v>
      </c>
      <c r="H24" s="22">
        <v>7</v>
      </c>
      <c r="I24" s="21" t="s">
        <v>180</v>
      </c>
      <c r="J24" s="65">
        <f>H24*0.99</f>
        <v>6.93</v>
      </c>
    </row>
    <row r="25" spans="1:11">
      <c r="A25" s="20" t="s">
        <v>168</v>
      </c>
      <c r="B25" s="22">
        <v>4</v>
      </c>
      <c r="C25" s="39" t="s">
        <v>46</v>
      </c>
      <c r="D25" s="65">
        <f>B25*3.65</f>
        <v>14.6</v>
      </c>
      <c r="E25" s="18"/>
      <c r="G25" s="71" t="s">
        <v>179</v>
      </c>
      <c r="H25" s="72">
        <v>1</v>
      </c>
      <c r="I25" s="73" t="s">
        <v>180</v>
      </c>
      <c r="J25" s="74">
        <f>H25*1.29</f>
        <v>1.29</v>
      </c>
    </row>
    <row r="26" spans="1:11">
      <c r="A26" s="20" t="s">
        <v>42</v>
      </c>
      <c r="B26" s="22">
        <v>5.5</v>
      </c>
      <c r="C26" s="39" t="s">
        <v>182</v>
      </c>
      <c r="D26" s="65">
        <v>28.85</v>
      </c>
      <c r="E26" s="18"/>
      <c r="G26" s="20" t="s">
        <v>181</v>
      </c>
      <c r="H26" s="22">
        <v>17</v>
      </c>
      <c r="I26" s="21" t="s">
        <v>180</v>
      </c>
      <c r="J26" s="65">
        <f>H26*0.99</f>
        <v>16.829999999999998</v>
      </c>
    </row>
    <row r="27" spans="1:11">
      <c r="A27" s="20" t="s">
        <v>147</v>
      </c>
      <c r="B27" s="22">
        <f>Efetuado!C6+Efetuado!E6+Efetuado!G6+Efetuado!I6+Efetuado!K6</f>
        <v>2</v>
      </c>
      <c r="C27" s="21" t="s">
        <v>106</v>
      </c>
      <c r="D27" s="65">
        <v>6.58</v>
      </c>
      <c r="E27" s="18"/>
      <c r="G27" s="20" t="s">
        <v>26</v>
      </c>
      <c r="H27" s="22">
        <v>2</v>
      </c>
      <c r="I27" s="21" t="s">
        <v>43</v>
      </c>
      <c r="J27" s="65">
        <v>5.19</v>
      </c>
    </row>
    <row r="28" spans="1:11">
      <c r="A28" s="71" t="s">
        <v>192</v>
      </c>
      <c r="B28" s="72">
        <v>1</v>
      </c>
      <c r="C28" s="73" t="s">
        <v>198</v>
      </c>
      <c r="D28" s="74">
        <v>2</v>
      </c>
      <c r="E28" s="18"/>
      <c r="G28" s="20" t="s">
        <v>151</v>
      </c>
      <c r="H28" s="22">
        <v>1</v>
      </c>
      <c r="I28" s="21" t="s">
        <v>46</v>
      </c>
      <c r="J28" s="65">
        <v>1.79</v>
      </c>
    </row>
    <row r="29" spans="1:11">
      <c r="A29" s="20" t="s">
        <v>179</v>
      </c>
      <c r="B29" s="22">
        <v>17</v>
      </c>
      <c r="C29" s="21" t="s">
        <v>180</v>
      </c>
      <c r="D29" s="65">
        <f>B29*0.99</f>
        <v>16.829999999999998</v>
      </c>
      <c r="E29" s="18"/>
      <c r="G29" s="20" t="s">
        <v>153</v>
      </c>
      <c r="H29" s="22">
        <v>1</v>
      </c>
      <c r="I29" s="21" t="s">
        <v>46</v>
      </c>
      <c r="J29" s="65">
        <v>1.53</v>
      </c>
    </row>
    <row r="30" spans="1:11">
      <c r="A30" s="71" t="s">
        <v>179</v>
      </c>
      <c r="B30" s="72">
        <v>9</v>
      </c>
      <c r="C30" s="73" t="s">
        <v>180</v>
      </c>
      <c r="D30" s="74">
        <f>B30*1.29</f>
        <v>11.61</v>
      </c>
      <c r="E30" s="18"/>
      <c r="G30" s="20" t="s">
        <v>156</v>
      </c>
      <c r="H30" s="22">
        <v>1</v>
      </c>
      <c r="I30" s="21" t="s">
        <v>46</v>
      </c>
      <c r="J30" s="65">
        <v>2.64</v>
      </c>
      <c r="K30" s="63"/>
    </row>
    <row r="31" spans="1:11">
      <c r="A31" s="20" t="s">
        <v>181</v>
      </c>
      <c r="B31" s="22">
        <v>9</v>
      </c>
      <c r="C31" s="21" t="s">
        <v>180</v>
      </c>
      <c r="D31" s="65">
        <f>B31*0.99</f>
        <v>8.91</v>
      </c>
      <c r="E31" s="18"/>
      <c r="G31" s="24" t="s">
        <v>185</v>
      </c>
      <c r="H31" s="91"/>
      <c r="I31" s="35"/>
      <c r="J31" s="95">
        <f>SUM(J24:J30)</f>
        <v>36.200000000000003</v>
      </c>
      <c r="K31" s="60"/>
    </row>
    <row r="32" spans="1:11">
      <c r="A32" s="20" t="s">
        <v>151</v>
      </c>
      <c r="B32" s="22">
        <v>5</v>
      </c>
      <c r="C32" s="21" t="s">
        <v>46</v>
      </c>
      <c r="D32" s="65">
        <f>B32*1.79</f>
        <v>8.9499999999999993</v>
      </c>
      <c r="E32" s="18"/>
      <c r="G32" s="92"/>
      <c r="H32" s="92"/>
      <c r="I32" s="93"/>
      <c r="J32" s="94"/>
      <c r="K32" s="63"/>
    </row>
    <row r="33" spans="1:10">
      <c r="A33" s="20" t="s">
        <v>152</v>
      </c>
      <c r="B33" s="22">
        <v>6</v>
      </c>
      <c r="C33" s="21" t="s">
        <v>46</v>
      </c>
      <c r="D33" s="65">
        <v>10.74</v>
      </c>
      <c r="E33" s="18"/>
      <c r="G33" s="28"/>
      <c r="H33" s="28"/>
      <c r="I33" s="43"/>
      <c r="J33" s="89"/>
    </row>
    <row r="34" spans="1:10">
      <c r="A34" s="20" t="s">
        <v>153</v>
      </c>
      <c r="B34" s="22">
        <v>5</v>
      </c>
      <c r="C34" s="21" t="s">
        <v>46</v>
      </c>
      <c r="D34" s="65">
        <f>B34*1.53</f>
        <v>7.65</v>
      </c>
      <c r="E34" s="18"/>
      <c r="G34" s="28"/>
      <c r="H34" s="28"/>
      <c r="I34" s="43"/>
      <c r="J34" s="89"/>
    </row>
    <row r="35" spans="1:10" ht="15.75">
      <c r="A35" s="20" t="s">
        <v>156</v>
      </c>
      <c r="B35" s="22">
        <v>17</v>
      </c>
      <c r="C35" s="21" t="s">
        <v>46</v>
      </c>
      <c r="D35" s="65">
        <f>B35*2.64</f>
        <v>44.88</v>
      </c>
      <c r="E35" s="18"/>
      <c r="G35" s="1" t="s">
        <v>201</v>
      </c>
    </row>
    <row r="36" spans="1:10">
      <c r="A36" s="62" t="s">
        <v>158</v>
      </c>
      <c r="B36" s="22">
        <v>3</v>
      </c>
      <c r="C36" s="21" t="s">
        <v>46</v>
      </c>
      <c r="D36" s="65">
        <v>5.07</v>
      </c>
      <c r="E36" s="18"/>
    </row>
    <row r="37" spans="1:10">
      <c r="A37" s="20" t="s">
        <v>157</v>
      </c>
      <c r="B37" s="22">
        <v>6</v>
      </c>
      <c r="C37" s="21" t="s">
        <v>46</v>
      </c>
      <c r="D37" s="65">
        <v>10.14</v>
      </c>
      <c r="E37" s="18"/>
      <c r="G37" s="19" t="s">
        <v>86</v>
      </c>
      <c r="H37" s="19" t="s">
        <v>47</v>
      </c>
      <c r="I37" s="19"/>
      <c r="J37" s="61" t="s">
        <v>141</v>
      </c>
    </row>
    <row r="38" spans="1:10">
      <c r="A38" s="20" t="s">
        <v>26</v>
      </c>
      <c r="B38" s="22">
        <v>2</v>
      </c>
      <c r="C38" s="21" t="s">
        <v>43</v>
      </c>
      <c r="D38" s="65">
        <v>5.19</v>
      </c>
      <c r="E38" s="18"/>
      <c r="G38" s="20" t="s">
        <v>174</v>
      </c>
      <c r="H38" s="22">
        <v>1</v>
      </c>
      <c r="I38" s="39" t="s">
        <v>172</v>
      </c>
      <c r="J38" s="65">
        <f>H38*1.79</f>
        <v>1.79</v>
      </c>
    </row>
    <row r="39" spans="1:10">
      <c r="A39" s="20" t="s">
        <v>111</v>
      </c>
      <c r="B39" s="22">
        <v>1</v>
      </c>
      <c r="C39" s="21" t="s">
        <v>169</v>
      </c>
      <c r="D39" s="65">
        <f>B39*1.05</f>
        <v>1.05</v>
      </c>
      <c r="E39" s="18"/>
      <c r="G39" s="20" t="s">
        <v>173</v>
      </c>
      <c r="H39" s="22">
        <v>1</v>
      </c>
      <c r="I39" s="39" t="s">
        <v>172</v>
      </c>
      <c r="J39" s="65">
        <f>H39*1.79</f>
        <v>1.79</v>
      </c>
    </row>
    <row r="40" spans="1:10">
      <c r="A40" s="42"/>
      <c r="B40" s="28"/>
      <c r="C40" s="43"/>
      <c r="D40" s="28"/>
      <c r="E40" s="18"/>
      <c r="G40" s="20" t="s">
        <v>179</v>
      </c>
      <c r="H40" s="22">
        <v>1</v>
      </c>
      <c r="I40" s="21" t="s">
        <v>180</v>
      </c>
      <c r="J40" s="65">
        <f>H40*0.99</f>
        <v>0.99</v>
      </c>
    </row>
    <row r="41" spans="1:10">
      <c r="A41" s="45"/>
      <c r="B41" s="46"/>
      <c r="C41" s="47"/>
      <c r="D41" s="46"/>
      <c r="E41" s="18"/>
      <c r="G41" s="20" t="s">
        <v>181</v>
      </c>
      <c r="H41" s="22">
        <v>3</v>
      </c>
      <c r="I41" s="21" t="s">
        <v>180</v>
      </c>
      <c r="J41" s="65">
        <f>H41*0.99</f>
        <v>2.9699999999999998</v>
      </c>
    </row>
    <row r="42" spans="1:10">
      <c r="A42" s="50" t="s">
        <v>94</v>
      </c>
      <c r="B42" s="44" t="s">
        <v>47</v>
      </c>
      <c r="C42" s="44"/>
      <c r="D42" s="61" t="s">
        <v>141</v>
      </c>
      <c r="E42" s="18"/>
      <c r="G42" s="20" t="s">
        <v>25</v>
      </c>
      <c r="H42" s="22">
        <v>1</v>
      </c>
      <c r="I42" s="39" t="s">
        <v>178</v>
      </c>
      <c r="J42" s="65">
        <f>H42*1.64</f>
        <v>1.64</v>
      </c>
    </row>
    <row r="43" spans="1:10">
      <c r="A43" s="20" t="s">
        <v>34</v>
      </c>
      <c r="B43" s="22">
        <f>Efetuado!C11+Efetuado!G11</f>
        <v>50</v>
      </c>
      <c r="C43" s="39" t="s">
        <v>46</v>
      </c>
      <c r="D43" s="65">
        <v>14.29</v>
      </c>
      <c r="E43" s="18"/>
      <c r="G43" s="20" t="s">
        <v>114</v>
      </c>
      <c r="H43" s="22">
        <v>2</v>
      </c>
      <c r="I43" s="39" t="s">
        <v>165</v>
      </c>
      <c r="J43" s="65">
        <f>H43*0.69</f>
        <v>1.38</v>
      </c>
    </row>
    <row r="44" spans="1:10">
      <c r="A44" s="20" t="s">
        <v>87</v>
      </c>
      <c r="B44" s="22">
        <v>4</v>
      </c>
      <c r="C44" s="39" t="s">
        <v>46</v>
      </c>
      <c r="D44" s="65">
        <v>3.55</v>
      </c>
      <c r="E44" s="18"/>
      <c r="G44" s="26" t="s">
        <v>185</v>
      </c>
      <c r="H44" s="90"/>
      <c r="I44" s="27"/>
      <c r="J44" s="96">
        <f>SUM(J38:J43)</f>
        <v>10.559999999999999</v>
      </c>
    </row>
    <row r="45" spans="1:10" ht="13.5" thickBot="1">
      <c r="A45" s="41" t="s">
        <v>35</v>
      </c>
      <c r="B45" s="40">
        <f>Efetuado!E12+Efetuado!I12</f>
        <v>2</v>
      </c>
      <c r="C45" s="23" t="s">
        <v>46</v>
      </c>
      <c r="D45" s="68">
        <v>10.97</v>
      </c>
      <c r="E45" s="18"/>
    </row>
    <row r="46" spans="1:10" ht="13.5" thickTop="1">
      <c r="A46" s="51" t="s">
        <v>90</v>
      </c>
      <c r="B46" s="52">
        <f>Efetuado!C25</f>
        <v>6</v>
      </c>
      <c r="C46" s="53" t="s">
        <v>92</v>
      </c>
      <c r="D46" s="66">
        <v>10.24</v>
      </c>
      <c r="E46" s="18"/>
    </row>
    <row r="47" spans="1:10">
      <c r="A47" s="20" t="s">
        <v>30</v>
      </c>
      <c r="B47" s="22">
        <v>0.4</v>
      </c>
      <c r="C47" s="21" t="s">
        <v>43</v>
      </c>
      <c r="D47" s="65">
        <f>B47*6.9</f>
        <v>2.7600000000000002</v>
      </c>
      <c r="E47" s="18"/>
    </row>
    <row r="48" spans="1:10" ht="15.75">
      <c r="A48" s="20" t="s">
        <v>27</v>
      </c>
      <c r="B48" s="22">
        <v>4</v>
      </c>
      <c r="C48" s="39" t="s">
        <v>43</v>
      </c>
      <c r="D48" s="65">
        <v>6.55</v>
      </c>
      <c r="E48" s="18"/>
      <c r="G48" s="1" t="s">
        <v>204</v>
      </c>
    </row>
    <row r="49" spans="1:11">
      <c r="A49" s="36" t="s">
        <v>29</v>
      </c>
      <c r="B49" s="48">
        <v>2.5</v>
      </c>
      <c r="C49" s="49" t="s">
        <v>43</v>
      </c>
      <c r="D49" s="67"/>
      <c r="E49" s="18"/>
    </row>
    <row r="50" spans="1:11">
      <c r="A50" s="30" t="s">
        <v>29</v>
      </c>
      <c r="B50" s="75">
        <v>0.4</v>
      </c>
      <c r="C50" s="76" t="s">
        <v>43</v>
      </c>
      <c r="D50" s="67">
        <v>0.8</v>
      </c>
      <c r="E50" s="18"/>
      <c r="G50" s="19" t="s">
        <v>86</v>
      </c>
      <c r="H50" s="19" t="s">
        <v>47</v>
      </c>
      <c r="I50" s="19"/>
      <c r="J50" s="61" t="s">
        <v>141</v>
      </c>
    </row>
    <row r="51" spans="1:11">
      <c r="A51" s="20" t="s">
        <v>28</v>
      </c>
      <c r="B51" s="22">
        <f>Efetuado!E24+Efetuado!I26</f>
        <v>2</v>
      </c>
      <c r="C51" s="39" t="s">
        <v>43</v>
      </c>
      <c r="D51" s="65">
        <v>1.73</v>
      </c>
      <c r="E51" s="18"/>
      <c r="G51" s="20" t="s">
        <v>42</v>
      </c>
      <c r="H51" s="22">
        <v>4.5</v>
      </c>
      <c r="I51" s="39" t="s">
        <v>182</v>
      </c>
      <c r="J51" s="65">
        <v>23.6</v>
      </c>
    </row>
    <row r="52" spans="1:11">
      <c r="A52" s="20" t="s">
        <v>85</v>
      </c>
      <c r="B52" s="22">
        <v>2</v>
      </c>
      <c r="C52" s="21" t="s">
        <v>101</v>
      </c>
      <c r="D52" s="65">
        <v>2.56</v>
      </c>
      <c r="E52" s="18"/>
    </row>
    <row r="53" spans="1:11">
      <c r="A53" s="71" t="s">
        <v>85</v>
      </c>
      <c r="B53" s="72">
        <v>3</v>
      </c>
      <c r="C53" s="73" t="s">
        <v>101</v>
      </c>
      <c r="D53" s="74">
        <v>0.9</v>
      </c>
      <c r="E53" s="18"/>
    </row>
    <row r="54" spans="1:11">
      <c r="A54" s="20" t="s">
        <v>142</v>
      </c>
      <c r="B54" s="22">
        <v>3</v>
      </c>
      <c r="C54" s="39" t="s">
        <v>43</v>
      </c>
      <c r="D54" s="65">
        <v>2.72</v>
      </c>
      <c r="E54" s="18"/>
    </row>
    <row r="55" spans="1:11" ht="15.75">
      <c r="A55" s="20" t="s">
        <v>32</v>
      </c>
      <c r="B55" s="22">
        <f>Efetuado!C36+Efetuado!E37</f>
        <v>4</v>
      </c>
      <c r="C55" s="39" t="s">
        <v>46</v>
      </c>
      <c r="D55" s="65">
        <v>2.0099999999999998</v>
      </c>
      <c r="E55" s="18"/>
      <c r="H55" s="1" t="s">
        <v>205</v>
      </c>
    </row>
    <row r="56" spans="1:11">
      <c r="A56" s="20" t="s">
        <v>31</v>
      </c>
      <c r="B56" s="22">
        <v>4.8</v>
      </c>
      <c r="C56" s="39" t="s">
        <v>43</v>
      </c>
      <c r="D56" s="65">
        <v>3.88</v>
      </c>
      <c r="E56" s="18"/>
      <c r="H56" t="s">
        <v>235</v>
      </c>
      <c r="K56" s="60">
        <v>582.26</v>
      </c>
    </row>
    <row r="57" spans="1:11">
      <c r="A57" s="42"/>
      <c r="B57" s="28"/>
      <c r="C57" s="43"/>
      <c r="D57" s="28"/>
      <c r="E57" s="18"/>
      <c r="H57" t="s">
        <v>236</v>
      </c>
      <c r="K57" s="60">
        <f>SUM(K58:K61)</f>
        <v>121.78</v>
      </c>
    </row>
    <row r="58" spans="1:11">
      <c r="A58" s="18"/>
      <c r="B58" s="18"/>
      <c r="C58" s="18"/>
      <c r="D58" s="18"/>
      <c r="E58" s="18"/>
      <c r="H58" t="s">
        <v>237</v>
      </c>
      <c r="K58" s="60">
        <v>51.42</v>
      </c>
    </row>
    <row r="59" spans="1:11">
      <c r="A59" s="19" t="s">
        <v>71</v>
      </c>
      <c r="B59" s="19" t="s">
        <v>48</v>
      </c>
      <c r="C59" s="19"/>
      <c r="D59" s="61" t="s">
        <v>141</v>
      </c>
      <c r="E59" s="18"/>
      <c r="H59" t="s">
        <v>274</v>
      </c>
      <c r="K59" s="60">
        <v>36.200000000000003</v>
      </c>
    </row>
    <row r="60" spans="1:11">
      <c r="A60" s="20" t="s">
        <v>171</v>
      </c>
      <c r="B60" s="22">
        <v>2</v>
      </c>
      <c r="C60" s="21" t="s">
        <v>102</v>
      </c>
      <c r="D60" s="65">
        <f>B60*1.99</f>
        <v>3.98</v>
      </c>
      <c r="E60" s="18"/>
      <c r="H60" t="s">
        <v>238</v>
      </c>
      <c r="K60" s="60">
        <v>10.56</v>
      </c>
    </row>
    <row r="61" spans="1:11">
      <c r="A61" s="20" t="s">
        <v>109</v>
      </c>
      <c r="B61" s="22">
        <v>2</v>
      </c>
      <c r="C61" s="21" t="s">
        <v>44</v>
      </c>
      <c r="D61" s="65">
        <f>B61*0.41</f>
        <v>0.82</v>
      </c>
      <c r="E61" s="18"/>
      <c r="H61" t="s">
        <v>239</v>
      </c>
      <c r="K61" s="60">
        <v>23.6</v>
      </c>
    </row>
    <row r="62" spans="1:11">
      <c r="A62" s="20" t="s">
        <v>170</v>
      </c>
      <c r="B62" s="22">
        <v>2</v>
      </c>
      <c r="C62" s="21" t="s">
        <v>110</v>
      </c>
      <c r="D62" s="65">
        <f>B62*1.85</f>
        <v>3.7</v>
      </c>
      <c r="E62" s="18"/>
    </row>
    <row r="63" spans="1:11">
      <c r="A63" s="20" t="s">
        <v>33</v>
      </c>
      <c r="B63" s="22">
        <v>1</v>
      </c>
      <c r="C63" s="21" t="s">
        <v>44</v>
      </c>
      <c r="D63" s="65">
        <v>1.88</v>
      </c>
      <c r="E63" s="18"/>
      <c r="H63" t="s">
        <v>240</v>
      </c>
      <c r="K63" s="60">
        <f>K56+K57</f>
        <v>704.04</v>
      </c>
    </row>
    <row r="64" spans="1:11">
      <c r="A64" s="20" t="s">
        <v>24</v>
      </c>
      <c r="B64" s="22">
        <v>1</v>
      </c>
      <c r="C64" s="21" t="s">
        <v>44</v>
      </c>
      <c r="D64" s="65">
        <v>0.38</v>
      </c>
      <c r="E64" s="18"/>
    </row>
    <row r="65" spans="1:11">
      <c r="A65" s="28"/>
      <c r="B65" s="28"/>
      <c r="C65" s="28"/>
      <c r="D65" s="28"/>
      <c r="E65" s="18"/>
    </row>
    <row r="66" spans="1:11">
      <c r="A66" s="18"/>
      <c r="B66" s="18"/>
      <c r="C66" s="18"/>
      <c r="D66" s="18"/>
      <c r="E66" s="18"/>
    </row>
    <row r="67" spans="1:11">
      <c r="A67" s="19" t="s">
        <v>72</v>
      </c>
      <c r="B67" s="19" t="s">
        <v>48</v>
      </c>
      <c r="C67" s="19"/>
      <c r="D67" s="61" t="s">
        <v>141</v>
      </c>
      <c r="E67" s="18"/>
      <c r="K67" s="60"/>
    </row>
    <row r="68" spans="1:11">
      <c r="A68" s="36" t="s">
        <v>113</v>
      </c>
      <c r="B68" s="48">
        <v>5</v>
      </c>
      <c r="C68" s="49" t="s">
        <v>183</v>
      </c>
      <c r="D68" s="64">
        <v>7.85</v>
      </c>
      <c r="E68" s="18"/>
    </row>
    <row r="69" spans="1:11">
      <c r="A69" s="36" t="s">
        <v>89</v>
      </c>
      <c r="B69" s="48">
        <v>7</v>
      </c>
      <c r="C69" s="49" t="s">
        <v>184</v>
      </c>
      <c r="D69" s="64">
        <v>41.98</v>
      </c>
      <c r="E69" s="18"/>
    </row>
    <row r="70" spans="1:11">
      <c r="A70" s="36" t="s">
        <v>144</v>
      </c>
      <c r="B70" s="48">
        <v>4</v>
      </c>
      <c r="C70" s="49" t="s">
        <v>43</v>
      </c>
      <c r="D70" s="64">
        <v>25.59</v>
      </c>
      <c r="E70" s="18"/>
    </row>
    <row r="71" spans="1:11">
      <c r="A71" s="36" t="s">
        <v>146</v>
      </c>
      <c r="B71" s="48">
        <f>Efetuado!C32+Efetuado!G32+Efetuado!I19</f>
        <v>8</v>
      </c>
      <c r="C71" s="49" t="s">
        <v>43</v>
      </c>
      <c r="D71" s="64">
        <v>34.69</v>
      </c>
      <c r="E71" s="18"/>
    </row>
    <row r="72" spans="1:11">
      <c r="A72" s="20" t="s">
        <v>145</v>
      </c>
      <c r="B72" s="22">
        <v>7</v>
      </c>
      <c r="C72" s="21" t="s">
        <v>43</v>
      </c>
      <c r="D72" s="65">
        <v>6.85</v>
      </c>
      <c r="E72" s="18"/>
    </row>
    <row r="73" spans="1:11">
      <c r="A73" s="18"/>
      <c r="B73" s="18"/>
      <c r="C73" s="18"/>
      <c r="D73" s="18"/>
      <c r="E73" s="18"/>
      <c r="G73" s="63"/>
    </row>
    <row r="74" spans="1:11">
      <c r="A74" s="18"/>
      <c r="B74" s="18"/>
      <c r="C74" s="18"/>
      <c r="D74" s="18"/>
      <c r="E74" s="18"/>
    </row>
    <row r="75" spans="1:11">
      <c r="A75" s="19" t="s">
        <v>115</v>
      </c>
      <c r="B75" s="19" t="s">
        <v>48</v>
      </c>
      <c r="C75" s="19"/>
      <c r="D75" s="61" t="s">
        <v>141</v>
      </c>
      <c r="E75" s="18"/>
    </row>
    <row r="76" spans="1:11" s="38" customFormat="1">
      <c r="A76" s="36" t="s">
        <v>125</v>
      </c>
      <c r="B76" s="48">
        <v>2</v>
      </c>
      <c r="C76" s="49" t="s">
        <v>110</v>
      </c>
      <c r="D76" s="64">
        <v>1.78</v>
      </c>
      <c r="E76" s="37"/>
    </row>
    <row r="77" spans="1:11">
      <c r="A77" s="20" t="s">
        <v>148</v>
      </c>
      <c r="B77" s="22">
        <v>2</v>
      </c>
      <c r="C77" s="21" t="s">
        <v>44</v>
      </c>
      <c r="D77" s="65">
        <v>1.39</v>
      </c>
      <c r="E77" s="18"/>
    </row>
    <row r="78" spans="1:11">
      <c r="A78" s="20" t="s">
        <v>175</v>
      </c>
      <c r="B78" s="22">
        <v>1</v>
      </c>
      <c r="C78" s="21" t="s">
        <v>46</v>
      </c>
      <c r="D78" s="65">
        <v>2.56</v>
      </c>
      <c r="E78" s="18"/>
    </row>
    <row r="79" spans="1:11" ht="12" customHeight="1">
      <c r="A79" s="20" t="s">
        <v>127</v>
      </c>
      <c r="B79" s="22">
        <v>8</v>
      </c>
      <c r="C79" s="21" t="s">
        <v>128</v>
      </c>
      <c r="D79" s="65"/>
      <c r="E79" s="18"/>
    </row>
    <row r="80" spans="1:11">
      <c r="A80" s="20" t="s">
        <v>126</v>
      </c>
      <c r="B80" s="22">
        <v>6</v>
      </c>
      <c r="C80" s="21" t="s">
        <v>110</v>
      </c>
      <c r="D80" s="65">
        <f>3*2.79</f>
        <v>8.370000000000001</v>
      </c>
      <c r="E80" s="18"/>
    </row>
    <row r="81" spans="1:5">
      <c r="A81" s="20" t="s">
        <v>38</v>
      </c>
      <c r="B81" s="22">
        <v>1</v>
      </c>
      <c r="C81" s="21" t="s">
        <v>118</v>
      </c>
      <c r="D81" s="65">
        <v>1.49</v>
      </c>
      <c r="E81" s="18"/>
    </row>
    <row r="82" spans="1:5">
      <c r="A82" s="20" t="s">
        <v>150</v>
      </c>
      <c r="B82" s="22">
        <v>1</v>
      </c>
      <c r="C82" s="21" t="s">
        <v>149</v>
      </c>
      <c r="D82" s="65">
        <v>0.99</v>
      </c>
      <c r="E82" s="18"/>
    </row>
    <row r="83" spans="1:5">
      <c r="A83" s="71" t="s">
        <v>129</v>
      </c>
      <c r="B83" s="72">
        <v>1</v>
      </c>
      <c r="C83" s="73" t="s">
        <v>208</v>
      </c>
      <c r="D83" s="74">
        <v>30</v>
      </c>
      <c r="E83" s="18"/>
    </row>
    <row r="84" spans="1:5">
      <c r="A84" s="20" t="s">
        <v>37</v>
      </c>
      <c r="B84" s="22">
        <v>8</v>
      </c>
      <c r="C84" s="21" t="s">
        <v>44</v>
      </c>
      <c r="D84" s="65">
        <v>6.24</v>
      </c>
      <c r="E84" s="18"/>
    </row>
    <row r="85" spans="1:5">
      <c r="A85" s="20" t="s">
        <v>154</v>
      </c>
      <c r="B85" s="22">
        <v>1</v>
      </c>
      <c r="C85" s="21" t="s">
        <v>46</v>
      </c>
      <c r="D85" s="65">
        <v>3.39</v>
      </c>
      <c r="E85" s="18"/>
    </row>
    <row r="86" spans="1:5">
      <c r="A86" s="20" t="s">
        <v>39</v>
      </c>
      <c r="B86" s="22">
        <v>3</v>
      </c>
      <c r="C86" s="21" t="s">
        <v>46</v>
      </c>
      <c r="D86" s="65">
        <v>8.9700000000000006</v>
      </c>
      <c r="E86" s="18"/>
    </row>
    <row r="87" spans="1:5">
      <c r="A87" s="20" t="s">
        <v>186</v>
      </c>
      <c r="B87" s="22">
        <v>6</v>
      </c>
      <c r="C87" s="21" t="s">
        <v>46</v>
      </c>
      <c r="D87" s="65">
        <v>6</v>
      </c>
      <c r="E87" s="18"/>
    </row>
    <row r="88" spans="1:5">
      <c r="A88" s="20" t="s">
        <v>155</v>
      </c>
      <c r="B88" s="22">
        <v>1</v>
      </c>
      <c r="C88" s="21" t="s">
        <v>46</v>
      </c>
      <c r="D88" s="65">
        <f>2.99/2</f>
        <v>1.4950000000000001</v>
      </c>
      <c r="E88" s="18"/>
    </row>
    <row r="89" spans="1:5">
      <c r="A89" s="20" t="s">
        <v>36</v>
      </c>
      <c r="B89" s="22">
        <v>9</v>
      </c>
      <c r="C89" s="21" t="s">
        <v>45</v>
      </c>
      <c r="D89" s="65">
        <v>14.31</v>
      </c>
      <c r="E89" s="18"/>
    </row>
    <row r="90" spans="1:5">
      <c r="A90" s="20" t="s">
        <v>187</v>
      </c>
      <c r="B90" s="22">
        <v>1</v>
      </c>
      <c r="C90" s="21" t="s">
        <v>130</v>
      </c>
      <c r="D90" s="65">
        <v>1.1499999999999999</v>
      </c>
      <c r="E90" s="18"/>
    </row>
    <row r="91" spans="1:5">
      <c r="A91" s="20" t="s">
        <v>124</v>
      </c>
      <c r="B91" s="22">
        <v>1</v>
      </c>
      <c r="C91" s="21" t="s">
        <v>46</v>
      </c>
      <c r="D91" s="65"/>
      <c r="E91" s="18" t="s">
        <v>137</v>
      </c>
    </row>
    <row r="92" spans="1:5">
      <c r="A92" s="20" t="s">
        <v>159</v>
      </c>
      <c r="B92" s="22">
        <v>1</v>
      </c>
      <c r="C92" s="21" t="s">
        <v>44</v>
      </c>
      <c r="D92" s="65">
        <v>2.8</v>
      </c>
      <c r="E92" s="18"/>
    </row>
    <row r="93" spans="1:5">
      <c r="A93" s="20" t="s">
        <v>116</v>
      </c>
      <c r="B93" s="22">
        <v>1</v>
      </c>
      <c r="C93" s="21" t="s">
        <v>117</v>
      </c>
      <c r="D93" s="65">
        <v>1.99</v>
      </c>
      <c r="E93" s="18"/>
    </row>
    <row r="94" spans="1:5">
      <c r="A94" s="20" t="s">
        <v>119</v>
      </c>
      <c r="B94" s="22">
        <v>2</v>
      </c>
      <c r="C94" s="21" t="s">
        <v>43</v>
      </c>
      <c r="D94" s="65">
        <v>2.33</v>
      </c>
      <c r="E94" s="18"/>
    </row>
    <row r="95" spans="1:5">
      <c r="A95" s="20" t="s">
        <v>120</v>
      </c>
      <c r="B95" s="22">
        <v>1</v>
      </c>
      <c r="C95" s="21" t="s">
        <v>122</v>
      </c>
      <c r="D95" s="65">
        <v>1.66</v>
      </c>
      <c r="E95" s="18"/>
    </row>
    <row r="96" spans="1:5">
      <c r="A96" s="20" t="s">
        <v>121</v>
      </c>
      <c r="B96" s="22">
        <v>1</v>
      </c>
      <c r="C96" s="21" t="s">
        <v>122</v>
      </c>
      <c r="D96" s="65"/>
      <c r="E96" s="18"/>
    </row>
    <row r="97" spans="1:5">
      <c r="A97" s="20" t="s">
        <v>123</v>
      </c>
      <c r="B97" s="22">
        <v>1</v>
      </c>
      <c r="C97" s="21" t="s">
        <v>46</v>
      </c>
      <c r="D97" s="65">
        <v>3.96</v>
      </c>
      <c r="E97" s="18"/>
    </row>
    <row r="98" spans="1:5">
      <c r="A98" s="28"/>
      <c r="B98" s="28"/>
      <c r="C98" s="28"/>
      <c r="D98" s="28"/>
      <c r="E98" s="18"/>
    </row>
    <row r="99" spans="1:5">
      <c r="A99" s="22" t="s">
        <v>185</v>
      </c>
      <c r="B99" s="70"/>
      <c r="C99" s="70"/>
      <c r="D99" s="65">
        <f>SUM(D4:D39)+SUM(D43:D56)+SUM(D60:D64)+SUM(D68:D72)+SUM(D76:D97)</f>
        <v>582.25499999999988</v>
      </c>
      <c r="E99" s="69"/>
    </row>
    <row r="101" spans="1:5" ht="12.75" customHeight="1">
      <c r="A101" t="s">
        <v>188</v>
      </c>
      <c r="B101" s="178" t="s">
        <v>190</v>
      </c>
      <c r="C101" s="178"/>
      <c r="D101" s="178"/>
    </row>
    <row r="102" spans="1:5">
      <c r="A102" t="s">
        <v>189</v>
      </c>
      <c r="B102" s="178"/>
      <c r="C102" s="178"/>
      <c r="D102" s="178"/>
    </row>
    <row r="104" spans="1:5">
      <c r="A104" t="s">
        <v>199</v>
      </c>
    </row>
    <row r="105" spans="1:5">
      <c r="A105" t="s">
        <v>200</v>
      </c>
    </row>
  </sheetData>
  <mergeCells count="1">
    <mergeCell ref="B101:D102"/>
  </mergeCells>
  <phoneticPr fontId="0" type="noConversion"/>
  <pageMargins left="0.55118110236220474" right="0.43307086614173229" top="1.08" bottom="0.51181102362204722" header="0.39" footer="0.51181102362204722"/>
  <pageSetup paperSize="9" scale="53" orientation="portrait" horizontalDpi="4294967295" verticalDpi="300" r:id="rId1"/>
  <headerFooter alignWithMargins="0">
    <oddHeader>&amp;L&amp;"Arial,Negrito"&amp;8Igreja Batista Manancial&amp;C&amp;"Arial,Negrito"RETIRO DE CARNAVAL DO GRUPO SÊNIOR&amp;R&amp;8www.geocities.com/retirosenior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Rel Financ 05.03</vt:lpstr>
      <vt:lpstr>Planejado</vt:lpstr>
      <vt:lpstr>Efetuado</vt:lpstr>
      <vt:lpstr>Lista de Compras</vt:lpstr>
      <vt:lpstr>Comprado ñ utilizado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Marcos Silva Albuquerque</cp:lastModifiedBy>
  <cp:lastPrinted>2019-03-14T04:42:33Z</cp:lastPrinted>
  <dcterms:created xsi:type="dcterms:W3CDTF">2006-02-18T03:59:31Z</dcterms:created>
  <dcterms:modified xsi:type="dcterms:W3CDTF">2019-03-14T04:44:28Z</dcterms:modified>
</cp:coreProperties>
</file>